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OneDrive\Doc\Финмодели\"/>
    </mc:Choice>
  </mc:AlternateContent>
  <xr:revisionPtr revIDLastSave="0" documentId="13_ncr:1_{F24DF5C1-6889-477A-87B5-FAE485693989}" xr6:coauthVersionLast="41" xr6:coauthVersionMax="41" xr10:uidLastSave="{00000000-0000-0000-0000-000000000000}"/>
  <bookViews>
    <workbookView xWindow="-120" yWindow="-120" windowWidth="29040" windowHeight="15840" activeTab="1" xr2:uid="{3B2F29F4-A5AF-49EA-BC06-E6B7CBA3C09C}"/>
  </bookViews>
  <sheets>
    <sheet name="ДДС" sheetId="3" r:id="rId1"/>
    <sheet name="Расчет" sheetId="1" r:id="rId2"/>
  </sheets>
  <definedNames>
    <definedName name="_xlnm._FilterDatabase" localSheetId="1" hidden="1">Расчет!$B$15:$E$24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1" l="1"/>
  <c r="E8" i="1" l="1"/>
  <c r="F8" i="1" s="1"/>
  <c r="E9" i="1"/>
  <c r="F9" i="1" s="1"/>
  <c r="E5" i="1" l="1"/>
  <c r="E6" i="1" l="1"/>
  <c r="F6" i="1" s="1"/>
  <c r="E7" i="1"/>
  <c r="F7" i="1" s="1"/>
  <c r="F5" i="1"/>
  <c r="C10" i="1"/>
  <c r="F10" i="1" l="1"/>
  <c r="C23" i="1" s="1"/>
  <c r="E10" i="1"/>
  <c r="E11" i="1" l="1"/>
  <c r="C24" i="1" s="1"/>
  <c r="C31" i="1"/>
  <c r="C25" i="1" l="1"/>
  <c r="E12" i="1"/>
  <c r="C26" i="1" l="1"/>
</calcChain>
</file>

<file path=xl/sharedStrings.xml><?xml version="1.0" encoding="utf-8"?>
<sst xmlns="http://schemas.openxmlformats.org/spreadsheetml/2006/main" count="50" uniqueCount="34">
  <si>
    <t>Цена заказа</t>
  </si>
  <si>
    <t>Материалы</t>
  </si>
  <si>
    <t>Прибыль</t>
  </si>
  <si>
    <t>Наименование</t>
  </si>
  <si>
    <t>Сумма без НДС, руб.</t>
  </si>
  <si>
    <t>НДС, %</t>
  </si>
  <si>
    <t>НДС, руб.</t>
  </si>
  <si>
    <t>Заработная плата с налогами</t>
  </si>
  <si>
    <t>Сумма с НДС, руб.</t>
  </si>
  <si>
    <t>Движение денежных средств</t>
  </si>
  <si>
    <t>Дата</t>
  </si>
  <si>
    <t>план</t>
  </si>
  <si>
    <t>Машины и оборудование</t>
  </si>
  <si>
    <t>Оплата налога НДС</t>
  </si>
  <si>
    <t>Доходность заказа, % годовых</t>
  </si>
  <si>
    <t>Налог на прибыль</t>
  </si>
  <si>
    <t>Чистая прибыль</t>
  </si>
  <si>
    <t>Названия столбцов</t>
  </si>
  <si>
    <t>Общий итог</t>
  </si>
  <si>
    <t>апр</t>
  </si>
  <si>
    <t>май</t>
  </si>
  <si>
    <t>июн</t>
  </si>
  <si>
    <t>июл</t>
  </si>
  <si>
    <t>Сумма по полю Сумма</t>
  </si>
  <si>
    <t>Названия строк</t>
  </si>
  <si>
    <t>Стоимость собственного капитала, % годовых</t>
  </si>
  <si>
    <t>Чистый приведенный доход, руб.</t>
  </si>
  <si>
    <t>Сумма, руб.</t>
  </si>
  <si>
    <t>Расчет финансового результата по заказу</t>
  </si>
  <si>
    <t>Материалы без НДС</t>
  </si>
  <si>
    <t>Расчет доходности заказ</t>
  </si>
  <si>
    <t>Итого чистый доход, руб.</t>
  </si>
  <si>
    <t>Проверка (должно быть равно 0)</t>
  </si>
  <si>
    <t>Разработано компанией Замла. www.zamla.ru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</si>
</sst>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rgb="FF7030A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/>
    <xf numFmtId="9" fontId="2" fillId="0" borderId="1" xfId="0" applyNumberFormat="1" applyFont="1" applyBorder="1"/>
    <xf numFmtId="0" fontId="3" fillId="2" borderId="1" xfId="0" applyFont="1" applyFill="1" applyBorder="1"/>
    <xf numFmtId="164" fontId="2" fillId="0" borderId="1" xfId="1" applyNumberFormat="1" applyFont="1" applyBorder="1"/>
    <xf numFmtId="164" fontId="3" fillId="2" borderId="1" xfId="0" applyNumberFormat="1" applyFont="1" applyFill="1" applyBorder="1"/>
    <xf numFmtId="14" fontId="2" fillId="0" borderId="1" xfId="0" applyNumberFormat="1" applyFont="1" applyBorder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0" fillId="0" borderId="0" xfId="0" applyAlignment="1">
      <alignment horizontal="left" indent="1"/>
    </xf>
    <xf numFmtId="0" fontId="2" fillId="3" borderId="1" xfId="0" applyFont="1" applyFill="1" applyBorder="1" applyAlignment="1">
      <alignment horizontal="center" vertical="center"/>
    </xf>
    <xf numFmtId="10" fontId="2" fillId="0" borderId="1" xfId="2" applyNumberFormat="1" applyFont="1" applyBorder="1"/>
    <xf numFmtId="10" fontId="2" fillId="4" borderId="1" xfId="2" applyNumberFormat="1" applyFont="1" applyFill="1" applyBorder="1"/>
    <xf numFmtId="164" fontId="2" fillId="0" borderId="1" xfId="0" applyNumberFormat="1" applyFont="1" applyBorder="1"/>
    <xf numFmtId="22" fontId="2" fillId="0" borderId="0" xfId="0" applyNumberFormat="1" applyFont="1"/>
    <xf numFmtId="0" fontId="4" fillId="0" borderId="0" xfId="0" applyFont="1"/>
    <xf numFmtId="164" fontId="2" fillId="0" borderId="0" xfId="0" applyNumberFormat="1" applyFont="1"/>
    <xf numFmtId="2" fontId="2" fillId="0" borderId="1" xfId="0" applyNumberFormat="1" applyFont="1" applyBorder="1" applyAlignment="1">
      <alignment wrapText="1"/>
    </xf>
    <xf numFmtId="9" fontId="2" fillId="0" borderId="0" xfId="2" applyFont="1"/>
  </cellXfs>
  <cellStyles count="3">
    <cellStyle name="Обычный" xfId="0" builtinId="0"/>
    <cellStyle name="Процентный" xfId="2" builtinId="5"/>
    <cellStyle name="Финансовый" xfId="1" builtinId="3"/>
  </cellStyles>
  <dxfs count="3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numFmt numFmtId="3" formatCode="#,##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ww.zamla.ru" refreshedDate="43545.464101967591" createdVersion="6" refreshedVersion="6" minRefreshableVersion="3" recordCount="11" xr:uid="{DD45C6C0-8D67-4B93-8297-BCE369E80EDE}">
  <cacheSource type="worksheet">
    <worksheetSource ref="B15:E24" sheet="Расчет"/>
  </cacheSource>
  <cacheFields count="5">
    <cacheField name="Наименование" numFmtId="0">
      <sharedItems count="7">
        <s v="Материалы"/>
        <s v="Машины и оборудование"/>
        <s v="Заработная плата с налогами"/>
        <s v="Цена заказа"/>
        <s v="Оплата налога НДС"/>
        <s v="Налог на прибыль"/>
        <s v="поступление" u="1"/>
      </sharedItems>
    </cacheField>
    <cacheField name="Сумма" numFmtId="164">
      <sharedItems containsSemiMixedTypes="0" containsString="0" containsNumber="1" minValue="-200000" maxValue="1200000"/>
    </cacheField>
    <cacheField name="Дата" numFmtId="14">
      <sharedItems containsSemiMixedTypes="0" containsNonDate="0" containsDate="1" containsString="0" minDate="2019-04-01T00:00:00" maxDate="2019-07-21T00:00:00" count="8">
        <d v="2019-04-01T00:00:00"/>
        <d v="2019-05-15T00:00:00"/>
        <d v="2019-04-15T00:00:00"/>
        <d v="2019-04-30T00:00:00"/>
        <d v="2019-05-20T00:00:00"/>
        <d v="2019-04-20T00:00:00"/>
        <d v="2019-06-20T00:00:00"/>
        <d v="2019-07-20T00:00:00"/>
      </sharedItems>
      <fieldGroup par="4" base="2">
        <rangePr groupBy="days" startDate="2019-04-01T00:00:00" endDate="2019-07-21T00:00:00"/>
        <groupItems count="368">
          <s v="&lt;01.04.2019"/>
          <s v="01.янв"/>
          <s v="02.янв"/>
          <s v="03.янв"/>
          <s v="04.янв"/>
          <s v="05.янв"/>
          <s v="06.янв"/>
          <s v="07.янв"/>
          <s v="08.янв"/>
          <s v="09.янв"/>
          <s v="10.янв"/>
          <s v="11.янв"/>
          <s v="12.янв"/>
          <s v="13.янв"/>
          <s v="14.янв"/>
          <s v="15.янв"/>
          <s v="16.янв"/>
          <s v="17.янв"/>
          <s v="18.янв"/>
          <s v="19.янв"/>
          <s v="20.янв"/>
          <s v="21.янв"/>
          <s v="22.янв"/>
          <s v="23.янв"/>
          <s v="24.янв"/>
          <s v="25.янв"/>
          <s v="26.янв"/>
          <s v="27.янв"/>
          <s v="28.янв"/>
          <s v="29.янв"/>
          <s v="30.янв"/>
          <s v="31.янв"/>
          <s v="01.фев"/>
          <s v="02.фев"/>
          <s v="03.фев"/>
          <s v="04.фев"/>
          <s v="05.фев"/>
          <s v="06.фев"/>
          <s v="07.фев"/>
          <s v="08.фев"/>
          <s v="09.фев"/>
          <s v="10.фев"/>
          <s v="11.фев"/>
          <s v="12.фев"/>
          <s v="13.фев"/>
          <s v="14.фев"/>
          <s v="15.фев"/>
          <s v="16.фев"/>
          <s v="17.фев"/>
          <s v="18.фев"/>
          <s v="19.фев"/>
          <s v="20.фев"/>
          <s v="21.фев"/>
          <s v="22.фев"/>
          <s v="23.фев"/>
          <s v="24.фев"/>
          <s v="25.фев"/>
          <s v="26.фев"/>
          <s v="27.фев"/>
          <s v="28.фев"/>
          <s v="29.фев"/>
          <s v="01.мар"/>
          <s v="02.мар"/>
          <s v="03.мар"/>
          <s v="04.мар"/>
          <s v="05.мар"/>
          <s v="06.мар"/>
          <s v="07.мар"/>
          <s v="08.мар"/>
          <s v="09.мар"/>
          <s v="10.мар"/>
          <s v="11.мар"/>
          <s v="12.мар"/>
          <s v="13.мар"/>
          <s v="14.мар"/>
          <s v="15.мар"/>
          <s v="16.мар"/>
          <s v="17.мар"/>
          <s v="18.мар"/>
          <s v="19.мар"/>
          <s v="20.мар"/>
          <s v="21.мар"/>
          <s v="22.мар"/>
          <s v="23.мар"/>
          <s v="24.мар"/>
          <s v="25.мар"/>
          <s v="26.мар"/>
          <s v="27.мар"/>
          <s v="28.мар"/>
          <s v="29.мар"/>
          <s v="30.мар"/>
          <s v="31.мар"/>
          <s v="01.апр"/>
          <s v="02.апр"/>
          <s v="03.апр"/>
          <s v="04.апр"/>
          <s v="05.апр"/>
          <s v="06.апр"/>
          <s v="07.апр"/>
          <s v="08.апр"/>
          <s v="09.апр"/>
          <s v="10.апр"/>
          <s v="11.апр"/>
          <s v="12.апр"/>
          <s v="13.апр"/>
          <s v="14.апр"/>
          <s v="15.апр"/>
          <s v="16.апр"/>
          <s v="17.апр"/>
          <s v="18.апр"/>
          <s v="19.апр"/>
          <s v="20.апр"/>
          <s v="21.апр"/>
          <s v="22.апр"/>
          <s v="23.апр"/>
          <s v="24.апр"/>
          <s v="25.апр"/>
          <s v="26.апр"/>
          <s v="27.апр"/>
          <s v="28.апр"/>
          <s v="29.апр"/>
          <s v="30.апр"/>
          <s v="01.май"/>
          <s v="02.май"/>
          <s v="03.май"/>
          <s v="04.май"/>
          <s v="05.май"/>
          <s v="06.май"/>
          <s v="07.май"/>
          <s v="08.май"/>
          <s v="09.май"/>
          <s v="10.май"/>
          <s v="11.май"/>
          <s v="12.май"/>
          <s v="13.май"/>
          <s v="14.май"/>
          <s v="15.май"/>
          <s v="16.май"/>
          <s v="17.май"/>
          <s v="18.май"/>
          <s v="19.май"/>
          <s v="20.май"/>
          <s v="21.май"/>
          <s v="22.май"/>
          <s v="23.май"/>
          <s v="24.май"/>
          <s v="25.май"/>
          <s v="26.май"/>
          <s v="27.май"/>
          <s v="28.май"/>
          <s v="29.май"/>
          <s v="30.май"/>
          <s v="31.май"/>
          <s v="01.июн"/>
          <s v="02.июн"/>
          <s v="03.июн"/>
          <s v="04.июн"/>
          <s v="05.июн"/>
          <s v="06.июн"/>
          <s v="07.июн"/>
          <s v="08.июн"/>
          <s v="09.июн"/>
          <s v="10.июн"/>
          <s v="11.июн"/>
          <s v="12.июн"/>
          <s v="13.июн"/>
          <s v="14.июн"/>
          <s v="15.июн"/>
          <s v="16.июн"/>
          <s v="17.июн"/>
          <s v="18.июн"/>
          <s v="19.июн"/>
          <s v="20.июн"/>
          <s v="21.июн"/>
          <s v="22.июн"/>
          <s v="23.июн"/>
          <s v="24.июн"/>
          <s v="25.июн"/>
          <s v="26.июн"/>
          <s v="27.июн"/>
          <s v="28.июн"/>
          <s v="29.июн"/>
          <s v="30.июн"/>
          <s v="01.июл"/>
          <s v="02.июл"/>
          <s v="03.июл"/>
          <s v="04.июл"/>
          <s v="05.июл"/>
          <s v="06.июл"/>
          <s v="07.июл"/>
          <s v="08.июл"/>
          <s v="09.июл"/>
          <s v="10.июл"/>
          <s v="11.июл"/>
          <s v="12.июл"/>
          <s v="13.июл"/>
          <s v="14.июл"/>
          <s v="15.июл"/>
          <s v="16.июл"/>
          <s v="17.июл"/>
          <s v="18.июл"/>
          <s v="19.июл"/>
          <s v="20.июл"/>
          <s v="21.июл"/>
          <s v="22.июл"/>
          <s v="23.июл"/>
          <s v="24.июл"/>
          <s v="25.июл"/>
          <s v="26.июл"/>
          <s v="27.июл"/>
          <s v="28.июл"/>
          <s v="29.июл"/>
          <s v="30.июл"/>
          <s v="31.июл"/>
          <s v="01.авг"/>
          <s v="02.авг"/>
          <s v="03.авг"/>
          <s v="04.авг"/>
          <s v="05.авг"/>
          <s v="06.авг"/>
          <s v="07.авг"/>
          <s v="08.авг"/>
          <s v="09.авг"/>
          <s v="10.авг"/>
          <s v="11.авг"/>
          <s v="12.авг"/>
          <s v="13.авг"/>
          <s v="14.авг"/>
          <s v="15.авг"/>
          <s v="16.авг"/>
          <s v="17.авг"/>
          <s v="18.авг"/>
          <s v="19.авг"/>
          <s v="20.авг"/>
          <s v="21.авг"/>
          <s v="22.авг"/>
          <s v="23.авг"/>
          <s v="24.авг"/>
          <s v="25.авг"/>
          <s v="26.авг"/>
          <s v="27.авг"/>
          <s v="28.авг"/>
          <s v="29.авг"/>
          <s v="30.авг"/>
          <s v="31.авг"/>
          <s v="01.сен"/>
          <s v="02.сен"/>
          <s v="03.сен"/>
          <s v="04.сен"/>
          <s v="05.сен"/>
          <s v="06.сен"/>
          <s v="07.сен"/>
          <s v="08.сен"/>
          <s v="09.сен"/>
          <s v="10.сен"/>
          <s v="11.сен"/>
          <s v="12.сен"/>
          <s v="13.сен"/>
          <s v="14.сен"/>
          <s v="15.сен"/>
          <s v="16.сен"/>
          <s v="17.сен"/>
          <s v="18.сен"/>
          <s v="19.сен"/>
          <s v="20.сен"/>
          <s v="21.сен"/>
          <s v="22.сен"/>
          <s v="23.сен"/>
          <s v="24.сен"/>
          <s v="25.сен"/>
          <s v="26.сен"/>
          <s v="27.сен"/>
          <s v="28.сен"/>
          <s v="29.сен"/>
          <s v="30.сен"/>
          <s v="01.окт"/>
          <s v="02.окт"/>
          <s v="03.окт"/>
          <s v="04.окт"/>
          <s v="05.окт"/>
          <s v="06.окт"/>
          <s v="07.окт"/>
          <s v="08.окт"/>
          <s v="09.окт"/>
          <s v="10.окт"/>
          <s v="11.окт"/>
          <s v="12.окт"/>
          <s v="13.окт"/>
          <s v="14.окт"/>
          <s v="15.окт"/>
          <s v="16.окт"/>
          <s v="17.окт"/>
          <s v="18.окт"/>
          <s v="19.окт"/>
          <s v="20.окт"/>
          <s v="21.окт"/>
          <s v="22.окт"/>
          <s v="23.окт"/>
          <s v="24.окт"/>
          <s v="25.окт"/>
          <s v="26.окт"/>
          <s v="27.окт"/>
          <s v="28.окт"/>
          <s v="29.окт"/>
          <s v="30.окт"/>
          <s v="31.окт"/>
          <s v="01.ноя"/>
          <s v="02.ноя"/>
          <s v="03.ноя"/>
          <s v="04.ноя"/>
          <s v="05.ноя"/>
          <s v="06.ноя"/>
          <s v="07.ноя"/>
          <s v="08.ноя"/>
          <s v="09.ноя"/>
          <s v="10.ноя"/>
          <s v="11.ноя"/>
          <s v="12.ноя"/>
          <s v="13.ноя"/>
          <s v="14.ноя"/>
          <s v="15.ноя"/>
          <s v="16.ноя"/>
          <s v="17.ноя"/>
          <s v="18.ноя"/>
          <s v="19.ноя"/>
          <s v="20.ноя"/>
          <s v="21.ноя"/>
          <s v="22.ноя"/>
          <s v="23.ноя"/>
          <s v="24.ноя"/>
          <s v="25.ноя"/>
          <s v="26.ноя"/>
          <s v="27.ноя"/>
          <s v="28.ноя"/>
          <s v="29.ноя"/>
          <s v="30.ноя"/>
          <s v="01.дек"/>
          <s v="02.дек"/>
          <s v="03.дек"/>
          <s v="04.дек"/>
          <s v="05.дек"/>
          <s v="06.дек"/>
          <s v="07.дек"/>
          <s v="08.дек"/>
          <s v="09.дек"/>
          <s v="10.дек"/>
          <s v="11.дек"/>
          <s v="12.дек"/>
          <s v="13.дек"/>
          <s v="14.дек"/>
          <s v="15.дек"/>
          <s v="16.дек"/>
          <s v="17.дек"/>
          <s v="18.дек"/>
          <s v="19.дек"/>
          <s v="20.дек"/>
          <s v="21.дек"/>
          <s v="22.дек"/>
          <s v="23.дек"/>
          <s v="24.дек"/>
          <s v="25.дек"/>
          <s v="26.дек"/>
          <s v="27.дек"/>
          <s v="28.дек"/>
          <s v="29.дек"/>
          <s v="30.дек"/>
          <s v="31.дек"/>
          <s v="&gt;21.07.2019"/>
        </groupItems>
      </fieldGroup>
    </cacheField>
    <cacheField name="Статус" numFmtId="0">
      <sharedItems count="2">
        <s v="план"/>
        <s v="факт" u="1"/>
      </sharedItems>
    </cacheField>
    <cacheField name="Месяцы" numFmtId="0" databaseField="0">
      <fieldGroup base="2">
        <rangePr groupBy="months" startDate="2019-04-01T00:00:00" endDate="2019-07-21T00:00:00"/>
        <groupItems count="14">
          <s v="&lt;01.04.2019"/>
          <s v="янв"/>
          <s v="фев"/>
          <s v="мар"/>
          <s v="апр"/>
          <s v="май"/>
          <s v="июн"/>
          <s v="июл"/>
          <s v="авг"/>
          <s v="сен"/>
          <s v="окт"/>
          <s v="ноя"/>
          <s v="дек"/>
          <s v="&gt;21.07.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">
  <r>
    <x v="0"/>
    <n v="-150000"/>
    <x v="0"/>
    <x v="0"/>
  </r>
  <r>
    <x v="0"/>
    <n v="-200000"/>
    <x v="1"/>
    <x v="0"/>
  </r>
  <r>
    <x v="1"/>
    <n v="-50000"/>
    <x v="2"/>
    <x v="0"/>
  </r>
  <r>
    <x v="1"/>
    <n v="-150000"/>
    <x v="3"/>
    <x v="0"/>
  </r>
  <r>
    <x v="1"/>
    <n v="-100000"/>
    <x v="4"/>
    <x v="0"/>
  </r>
  <r>
    <x v="2"/>
    <n v="-100000"/>
    <x v="5"/>
    <x v="0"/>
  </r>
  <r>
    <x v="2"/>
    <n v="-150000"/>
    <x v="4"/>
    <x v="0"/>
  </r>
  <r>
    <x v="2"/>
    <n v="-150000"/>
    <x v="6"/>
    <x v="0"/>
  </r>
  <r>
    <x v="3"/>
    <n v="1200000"/>
    <x v="7"/>
    <x v="0"/>
  </r>
  <r>
    <x v="4"/>
    <n v="-91666.666666666686"/>
    <x v="7"/>
    <x v="0"/>
  </r>
  <r>
    <x v="5"/>
    <n v="-11666.666666666664"/>
    <x v="7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93C0F4D-1023-4B90-B519-1897AF7EA3F8}" name="Сводная таблица1" cacheId="0" applyNumberFormats="0" applyBorderFormats="0" applyFontFormats="0" applyPatternFormats="0" applyAlignmentFormats="0" applyWidthHeightFormats="1" dataCaption="Значения" updatedVersion="6" minRefreshableVersion="3" itemPrintTitles="1" createdVersion="6" indent="0" outline="1" outlineData="1" multipleFieldFilters="0">
  <location ref="A3:F13" firstHeaderRow="1" firstDataRow="3" firstDataCol="1"/>
  <pivotFields count="5">
    <pivotField axis="axisRow" showAll="0">
      <items count="8">
        <item x="2"/>
        <item x="0"/>
        <item x="1"/>
        <item x="5"/>
        <item x="4"/>
        <item m="1" x="6"/>
        <item x="3"/>
        <item t="default"/>
      </items>
    </pivotField>
    <pivotField dataField="1" numFmtId="164" showAll="0"/>
    <pivotField axis="axisCol"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Row" showAll="0">
      <items count="3">
        <item x="0"/>
        <item m="1" x="1"/>
        <item t="default"/>
      </items>
    </pivotField>
    <pivotField axis="axisCol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2">
    <field x="3"/>
    <field x="0"/>
  </rowFields>
  <rowItems count="8">
    <i>
      <x/>
    </i>
    <i r="1">
      <x/>
    </i>
    <i r="1">
      <x v="1"/>
    </i>
    <i r="1">
      <x v="2"/>
    </i>
    <i r="1">
      <x v="3"/>
    </i>
    <i r="1">
      <x v="4"/>
    </i>
    <i r="1">
      <x v="6"/>
    </i>
    <i t="grand">
      <x/>
    </i>
  </rowItems>
  <colFields count="2">
    <field x="4"/>
    <field x="2"/>
  </colFields>
  <colItems count="5">
    <i>
      <x v="4"/>
    </i>
    <i>
      <x v="5"/>
    </i>
    <i>
      <x v="6"/>
    </i>
    <i>
      <x v="7"/>
    </i>
    <i t="grand">
      <x/>
    </i>
  </colItems>
  <dataFields count="1">
    <dataField name="Сумма по полю Сумма" fld="1" baseField="0" baseItem="0" numFmtId="3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80A6F-0F1D-4404-94F1-F8CC4EB293A1}">
  <dimension ref="A3:F13"/>
  <sheetViews>
    <sheetView workbookViewId="0">
      <selection activeCell="B20" sqref="B20"/>
    </sheetView>
  </sheetViews>
  <sheetFormatPr defaultRowHeight="15" x14ac:dyDescent="0.25"/>
  <cols>
    <col min="1" max="1" width="22.5703125" bestFit="1" customWidth="1"/>
    <col min="2" max="2" width="21" bestFit="1" customWidth="1"/>
    <col min="3" max="4" width="8.140625" bestFit="1" customWidth="1"/>
    <col min="5" max="6" width="12.140625" bestFit="1" customWidth="1"/>
    <col min="7" max="7" width="7.28515625" bestFit="1" customWidth="1"/>
    <col min="8" max="8" width="9.28515625" bestFit="1" customWidth="1"/>
    <col min="9" max="9" width="7.42578125" bestFit="1" customWidth="1"/>
    <col min="10" max="10" width="9.42578125" bestFit="1" customWidth="1"/>
    <col min="11" max="11" width="7.42578125" bestFit="1" customWidth="1"/>
    <col min="12" max="12" width="9.42578125" bestFit="1" customWidth="1"/>
    <col min="13" max="13" width="11.85546875" bestFit="1" customWidth="1"/>
  </cols>
  <sheetData>
    <row r="3" spans="1:6" x14ac:dyDescent="0.25">
      <c r="A3" s="8" t="s">
        <v>23</v>
      </c>
      <c r="B3" s="8" t="s">
        <v>17</v>
      </c>
    </row>
    <row r="4" spans="1:6" x14ac:dyDescent="0.25">
      <c r="B4" t="s">
        <v>19</v>
      </c>
      <c r="C4" t="s">
        <v>20</v>
      </c>
      <c r="D4" t="s">
        <v>21</v>
      </c>
      <c r="E4" t="s">
        <v>22</v>
      </c>
      <c r="F4" t="s">
        <v>18</v>
      </c>
    </row>
    <row r="5" spans="1:6" x14ac:dyDescent="0.25">
      <c r="A5" s="8" t="s">
        <v>24</v>
      </c>
    </row>
    <row r="6" spans="1:6" x14ac:dyDescent="0.25">
      <c r="A6" s="9" t="s">
        <v>11</v>
      </c>
      <c r="B6" s="10">
        <v>-450000</v>
      </c>
      <c r="C6" s="10">
        <v>-450000</v>
      </c>
      <c r="D6" s="10">
        <v>-150000</v>
      </c>
      <c r="E6" s="10">
        <v>1096666.6666666667</v>
      </c>
      <c r="F6" s="10">
        <v>46666.666666666511</v>
      </c>
    </row>
    <row r="7" spans="1:6" x14ac:dyDescent="0.25">
      <c r="A7" s="11" t="s">
        <v>7</v>
      </c>
      <c r="B7" s="10">
        <v>-100000</v>
      </c>
      <c r="C7" s="10">
        <v>-150000</v>
      </c>
      <c r="D7" s="10">
        <v>-150000</v>
      </c>
      <c r="E7" s="10"/>
      <c r="F7" s="10">
        <v>-400000</v>
      </c>
    </row>
    <row r="8" spans="1:6" x14ac:dyDescent="0.25">
      <c r="A8" s="11" t="s">
        <v>1</v>
      </c>
      <c r="B8" s="10">
        <v>-150000</v>
      </c>
      <c r="C8" s="10">
        <v>-200000</v>
      </c>
      <c r="D8" s="10"/>
      <c r="E8" s="10"/>
      <c r="F8" s="10">
        <v>-350000</v>
      </c>
    </row>
    <row r="9" spans="1:6" x14ac:dyDescent="0.25">
      <c r="A9" s="11" t="s">
        <v>12</v>
      </c>
      <c r="B9" s="10">
        <v>-200000</v>
      </c>
      <c r="C9" s="10">
        <v>-100000</v>
      </c>
      <c r="D9" s="10"/>
      <c r="E9" s="10"/>
      <c r="F9" s="10">
        <v>-300000</v>
      </c>
    </row>
    <row r="10" spans="1:6" x14ac:dyDescent="0.25">
      <c r="A10" s="11" t="s">
        <v>15</v>
      </c>
      <c r="B10" s="10"/>
      <c r="C10" s="10"/>
      <c r="D10" s="10"/>
      <c r="E10" s="10">
        <v>-11666.666666666664</v>
      </c>
      <c r="F10" s="10">
        <v>-11666.666666666664</v>
      </c>
    </row>
    <row r="11" spans="1:6" x14ac:dyDescent="0.25">
      <c r="A11" s="11" t="s">
        <v>13</v>
      </c>
      <c r="B11" s="10"/>
      <c r="C11" s="10"/>
      <c r="D11" s="10"/>
      <c r="E11" s="10">
        <v>-91666.666666666686</v>
      </c>
      <c r="F11" s="10">
        <v>-91666.666666666686</v>
      </c>
    </row>
    <row r="12" spans="1:6" x14ac:dyDescent="0.25">
      <c r="A12" s="11" t="s">
        <v>0</v>
      </c>
      <c r="B12" s="10"/>
      <c r="C12" s="10"/>
      <c r="D12" s="10"/>
      <c r="E12" s="10">
        <v>1200000</v>
      </c>
      <c r="F12" s="10">
        <v>1200000</v>
      </c>
    </row>
    <row r="13" spans="1:6" x14ac:dyDescent="0.25">
      <c r="A13" s="9" t="s">
        <v>18</v>
      </c>
      <c r="B13" s="10">
        <v>-450000</v>
      </c>
      <c r="C13" s="10">
        <v>-450000</v>
      </c>
      <c r="D13" s="10">
        <v>-150000</v>
      </c>
      <c r="E13" s="10">
        <v>1096666.6666666667</v>
      </c>
      <c r="F13" s="10">
        <v>46666.666666666511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BE997-7389-45FD-8616-2D78A2D18BE7}">
  <sheetPr>
    <pageSetUpPr fitToPage="1"/>
  </sheetPr>
  <dimension ref="A1:H31"/>
  <sheetViews>
    <sheetView tabSelected="1" zoomScale="80" zoomScaleNormal="80" workbookViewId="0">
      <selection activeCell="H22" sqref="H22"/>
    </sheetView>
  </sheetViews>
  <sheetFormatPr defaultRowHeight="15.75" x14ac:dyDescent="0.25"/>
  <cols>
    <col min="1" max="1" width="5.7109375" style="1" customWidth="1"/>
    <col min="2" max="2" width="33" style="1" customWidth="1"/>
    <col min="3" max="3" width="19.5703125" style="1" bestFit="1" customWidth="1"/>
    <col min="4" max="4" width="11.28515625" style="1" bestFit="1" customWidth="1"/>
    <col min="5" max="5" width="21.7109375" style="1" bestFit="1" customWidth="1"/>
    <col min="6" max="6" width="14.5703125" style="1" customWidth="1"/>
    <col min="7" max="8" width="23.42578125" style="1" customWidth="1"/>
    <col min="9" max="9" width="16.7109375" style="1" customWidth="1"/>
    <col min="10" max="16384" width="9.140625" style="1"/>
  </cols>
  <sheetData>
    <row r="1" spans="1:8" x14ac:dyDescent="0.25">
      <c r="A1" s="17" t="s">
        <v>33</v>
      </c>
    </row>
    <row r="3" spans="1:8" x14ac:dyDescent="0.25">
      <c r="A3" s="17" t="s">
        <v>28</v>
      </c>
    </row>
    <row r="4" spans="1:8" x14ac:dyDescent="0.25">
      <c r="B4" s="12" t="s">
        <v>3</v>
      </c>
      <c r="C4" s="12" t="s">
        <v>8</v>
      </c>
      <c r="D4" s="12" t="s">
        <v>5</v>
      </c>
      <c r="E4" s="12" t="s">
        <v>4</v>
      </c>
      <c r="F4" s="12" t="s">
        <v>6</v>
      </c>
    </row>
    <row r="5" spans="1:8" x14ac:dyDescent="0.25">
      <c r="B5" s="2" t="s">
        <v>0</v>
      </c>
      <c r="C5" s="5">
        <v>1200000</v>
      </c>
      <c r="D5" s="3">
        <v>0.2</v>
      </c>
      <c r="E5" s="5">
        <f>C5/(1+D5)</f>
        <v>1000000</v>
      </c>
      <c r="F5" s="5">
        <f>C5-E5</f>
        <v>200000</v>
      </c>
    </row>
    <row r="6" spans="1:8" x14ac:dyDescent="0.25">
      <c r="B6" s="2" t="s">
        <v>7</v>
      </c>
      <c r="C6" s="5">
        <v>-300000</v>
      </c>
      <c r="D6" s="3">
        <v>0</v>
      </c>
      <c r="E6" s="5">
        <f t="shared" ref="E6:E7" si="0">C6/(1+D6)</f>
        <v>-300000</v>
      </c>
      <c r="F6" s="5">
        <f t="shared" ref="F6:F7" si="1">C6-E6</f>
        <v>0</v>
      </c>
    </row>
    <row r="7" spans="1:8" x14ac:dyDescent="0.25">
      <c r="B7" s="2" t="s">
        <v>1</v>
      </c>
      <c r="C7" s="5">
        <v>-250000</v>
      </c>
      <c r="D7" s="3">
        <v>0.2</v>
      </c>
      <c r="E7" s="5">
        <f t="shared" si="0"/>
        <v>-208333.33333333334</v>
      </c>
      <c r="F7" s="5">
        <f t="shared" si="1"/>
        <v>-41666.666666666657</v>
      </c>
    </row>
    <row r="8" spans="1:8" x14ac:dyDescent="0.25">
      <c r="B8" s="2" t="s">
        <v>29</v>
      </c>
      <c r="C8" s="5">
        <v>-140000</v>
      </c>
      <c r="D8" s="3">
        <v>0</v>
      </c>
      <c r="E8" s="5">
        <f t="shared" ref="E8" si="2">C8/(1+D8)</f>
        <v>-140000</v>
      </c>
      <c r="F8" s="5">
        <f t="shared" ref="F8" si="3">C8-E8</f>
        <v>0</v>
      </c>
    </row>
    <row r="9" spans="1:8" x14ac:dyDescent="0.25">
      <c r="B9" s="2" t="s">
        <v>12</v>
      </c>
      <c r="C9" s="5">
        <v>-300000</v>
      </c>
      <c r="D9" s="3">
        <v>0.2</v>
      </c>
      <c r="E9" s="5">
        <f t="shared" ref="E9" si="4">C9/(1+D9)</f>
        <v>-250000</v>
      </c>
      <c r="F9" s="5">
        <f t="shared" ref="F9" si="5">C9-E9</f>
        <v>-50000</v>
      </c>
    </row>
    <row r="10" spans="1:8" x14ac:dyDescent="0.25">
      <c r="B10" s="4" t="s">
        <v>2</v>
      </c>
      <c r="C10" s="6">
        <f>SUM(C5:C9)</f>
        <v>210000</v>
      </c>
      <c r="D10" s="4"/>
      <c r="E10" s="6">
        <f>SUM(E5:E9)</f>
        <v>101666.66666666663</v>
      </c>
      <c r="F10" s="6">
        <f>SUM(F5:F9)</f>
        <v>108333.33333333334</v>
      </c>
    </row>
    <row r="11" spans="1:8" x14ac:dyDescent="0.25">
      <c r="B11" s="2" t="s">
        <v>15</v>
      </c>
      <c r="E11" s="5">
        <f>-E10*0.2</f>
        <v>-20333.333333333328</v>
      </c>
    </row>
    <row r="12" spans="1:8" x14ac:dyDescent="0.25">
      <c r="B12" s="4" t="s">
        <v>16</v>
      </c>
      <c r="C12" s="6"/>
      <c r="D12" s="4"/>
      <c r="E12" s="6">
        <f>E10+E11</f>
        <v>81333.333333333299</v>
      </c>
    </row>
    <row r="14" spans="1:8" x14ac:dyDescent="0.25">
      <c r="A14" s="17" t="s">
        <v>9</v>
      </c>
    </row>
    <row r="15" spans="1:8" x14ac:dyDescent="0.25">
      <c r="B15" s="12" t="s">
        <v>3</v>
      </c>
      <c r="C15" s="12" t="s">
        <v>27</v>
      </c>
      <c r="D15" s="12" t="s">
        <v>10</v>
      </c>
      <c r="H15" s="16"/>
    </row>
    <row r="16" spans="1:8" x14ac:dyDescent="0.25">
      <c r="B16" s="2" t="s">
        <v>29</v>
      </c>
      <c r="C16" s="5">
        <v>-140000</v>
      </c>
      <c r="D16" s="7">
        <v>43549</v>
      </c>
      <c r="H16" s="16"/>
    </row>
    <row r="17" spans="1:6" x14ac:dyDescent="0.25">
      <c r="B17" s="2" t="s">
        <v>12</v>
      </c>
      <c r="C17" s="5">
        <v>-300000</v>
      </c>
      <c r="D17" s="7">
        <v>43549</v>
      </c>
      <c r="F17" s="20"/>
    </row>
    <row r="18" spans="1:6" x14ac:dyDescent="0.25">
      <c r="B18" s="2" t="s">
        <v>1</v>
      </c>
      <c r="C18" s="5">
        <v>-250000</v>
      </c>
      <c r="D18" s="7">
        <v>43549</v>
      </c>
    </row>
    <row r="19" spans="1:6" x14ac:dyDescent="0.25">
      <c r="B19" s="2" t="s">
        <v>7</v>
      </c>
      <c r="C19" s="5">
        <v>-150000</v>
      </c>
      <c r="D19" s="7">
        <v>43575</v>
      </c>
    </row>
    <row r="20" spans="1:6" x14ac:dyDescent="0.25">
      <c r="B20" s="2" t="s">
        <v>7</v>
      </c>
      <c r="C20" s="5">
        <v>-100000</v>
      </c>
      <c r="D20" s="7">
        <v>43605</v>
      </c>
    </row>
    <row r="21" spans="1:6" x14ac:dyDescent="0.25">
      <c r="B21" s="2" t="s">
        <v>7</v>
      </c>
      <c r="C21" s="5">
        <v>-50000</v>
      </c>
      <c r="D21" s="7">
        <v>43636</v>
      </c>
    </row>
    <row r="22" spans="1:6" x14ac:dyDescent="0.25">
      <c r="B22" s="2" t="s">
        <v>0</v>
      </c>
      <c r="C22" s="5">
        <v>1200000</v>
      </c>
      <c r="D22" s="7">
        <v>43728</v>
      </c>
    </row>
    <row r="23" spans="1:6" x14ac:dyDescent="0.25">
      <c r="B23" s="2" t="s">
        <v>13</v>
      </c>
      <c r="C23" s="5">
        <f>-F10</f>
        <v>-108333.33333333334</v>
      </c>
      <c r="D23" s="7">
        <v>43666</v>
      </c>
    </row>
    <row r="24" spans="1:6" x14ac:dyDescent="0.25">
      <c r="B24" s="2" t="s">
        <v>15</v>
      </c>
      <c r="C24" s="5">
        <f>E11</f>
        <v>-20333.333333333328</v>
      </c>
      <c r="D24" s="7">
        <v>43666</v>
      </c>
    </row>
    <row r="25" spans="1:6" x14ac:dyDescent="0.25">
      <c r="B25" s="4" t="s">
        <v>31</v>
      </c>
      <c r="C25" s="6">
        <f>SUM(C16:C24)</f>
        <v>81333.333333333328</v>
      </c>
    </row>
    <row r="26" spans="1:6" x14ac:dyDescent="0.25">
      <c r="B26" s="2" t="s">
        <v>32</v>
      </c>
      <c r="C26" s="15">
        <f>C25-E12</f>
        <v>0</v>
      </c>
    </row>
    <row r="27" spans="1:6" x14ac:dyDescent="0.25">
      <c r="C27" s="18"/>
    </row>
    <row r="28" spans="1:6" x14ac:dyDescent="0.25">
      <c r="A28" s="17" t="s">
        <v>30</v>
      </c>
    </row>
    <row r="29" spans="1:6" ht="31.5" x14ac:dyDescent="0.25">
      <c r="B29" s="19" t="s">
        <v>25</v>
      </c>
      <c r="C29" s="14">
        <v>0.22</v>
      </c>
    </row>
    <row r="30" spans="1:6" ht="31.5" x14ac:dyDescent="0.25">
      <c r="B30" s="19" t="s">
        <v>26</v>
      </c>
      <c r="C30" s="5">
        <f>XNPV(C29,C16:C24,D16:D24)</f>
        <v>-14789.586774185118</v>
      </c>
    </row>
    <row r="31" spans="1:6" x14ac:dyDescent="0.25">
      <c r="B31" s="19" t="s">
        <v>14</v>
      </c>
      <c r="C31" s="13">
        <f>XIRR(C16:C24,D16:D24)</f>
        <v>0.18158445954322819</v>
      </c>
    </row>
  </sheetData>
  <pageMargins left="0.70866141732283472" right="0.70866141732283472" top="0.74803149606299213" bottom="0.74803149606299213" header="0.31496062992125984" footer="0.31496062992125984"/>
  <pageSetup paperSize="9" scale="96" orientation="landscape" r:id="rId1"/>
  <headerFooter>
    <oddFooter>&amp;Cwww.zamla.ru - максимально выгодные и полезные бизнес-планы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ДДС</vt:lpstr>
      <vt:lpstr>Расчет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www.zamla.ru</dc:creator>
  <cp:lastModifiedBy>www.zamla.ru</cp:lastModifiedBy>
  <cp:lastPrinted>2019-03-25T16:29:10Z</cp:lastPrinted>
  <dcterms:created xsi:type="dcterms:W3CDTF">2019-03-20T15:58:26Z</dcterms:created>
  <dcterms:modified xsi:type="dcterms:W3CDTF">2019-03-25T17:30:13Z</dcterms:modified>
</cp:coreProperties>
</file>