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\Проекты\Сайт\"/>
    </mc:Choice>
  </mc:AlternateContent>
  <bookViews>
    <workbookView xWindow="0" yWindow="0" windowWidth="28800" windowHeight="11235"/>
  </bookViews>
  <sheets>
    <sheet name="ДД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O11" i="1"/>
  <c r="AA11" i="1" s="1"/>
  <c r="AM11" i="1" s="1"/>
  <c r="AY11" i="1" s="1"/>
  <c r="C33" i="1"/>
  <c r="D23" i="1" l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I9" i="1" l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D17" i="1"/>
  <c r="D18" i="1" s="1"/>
  <c r="D12" i="1" s="1"/>
  <c r="D15" i="1"/>
  <c r="D16" i="1" s="1"/>
  <c r="D9" i="1"/>
  <c r="E9" i="1"/>
  <c r="F9" i="1"/>
  <c r="G9" i="1"/>
  <c r="H9" i="1"/>
  <c r="C9" i="1"/>
  <c r="C7" i="1"/>
  <c r="C13" i="1" s="1"/>
  <c r="C12" i="1" s="1"/>
  <c r="C21" i="1" l="1"/>
  <c r="E17" i="1"/>
  <c r="E18" i="1" s="1"/>
  <c r="E21" i="1" s="1"/>
  <c r="D21" i="1"/>
  <c r="E15" i="1"/>
  <c r="C20" i="1"/>
  <c r="D19" i="1" s="1"/>
  <c r="D20" i="1" s="1"/>
  <c r="E19" i="1" s="1"/>
  <c r="D24" i="1" l="1"/>
  <c r="E24" i="1"/>
  <c r="C24" i="1"/>
  <c r="C25" i="1" s="1"/>
  <c r="C22" i="1"/>
  <c r="E12" i="1"/>
  <c r="E20" i="1" s="1"/>
  <c r="F19" i="1" s="1"/>
  <c r="F15" i="1"/>
  <c r="G15" i="1" s="1"/>
  <c r="H15" i="1" s="1"/>
  <c r="I15" i="1" s="1"/>
  <c r="E16" i="1"/>
  <c r="D25" i="1" l="1"/>
  <c r="C28" i="1"/>
  <c r="D22" i="1"/>
  <c r="J15" i="1"/>
  <c r="F17" i="1"/>
  <c r="F18" i="1" s="1"/>
  <c r="F16" i="1"/>
  <c r="E25" i="1" l="1"/>
  <c r="D28" i="1"/>
  <c r="E22" i="1"/>
  <c r="F12" i="1"/>
  <c r="F20" i="1" s="1"/>
  <c r="G19" i="1" s="1"/>
  <c r="F21" i="1"/>
  <c r="G16" i="1"/>
  <c r="G17" i="1"/>
  <c r="G18" i="1" s="1"/>
  <c r="K15" i="1"/>
  <c r="F22" i="1" l="1"/>
  <c r="E28" i="1"/>
  <c r="F24" i="1"/>
  <c r="G12" i="1"/>
  <c r="G20" i="1" s="1"/>
  <c r="H19" i="1" s="1"/>
  <c r="G21" i="1"/>
  <c r="G24" i="1" s="1"/>
  <c r="H16" i="1"/>
  <c r="H17" i="1"/>
  <c r="H18" i="1" s="1"/>
  <c r="L15" i="1"/>
  <c r="F25" i="1" l="1"/>
  <c r="G25" i="1" s="1"/>
  <c r="G22" i="1"/>
  <c r="G28" i="1" s="1"/>
  <c r="F28" i="1"/>
  <c r="H12" i="1"/>
  <c r="H20" i="1" s="1"/>
  <c r="I19" i="1" s="1"/>
  <c r="H21" i="1"/>
  <c r="I16" i="1"/>
  <c r="I17" i="1"/>
  <c r="I18" i="1" s="1"/>
  <c r="M15" i="1"/>
  <c r="H22" i="1" l="1"/>
  <c r="H28" i="1" s="1"/>
  <c r="H24" i="1"/>
  <c r="I21" i="1"/>
  <c r="I12" i="1"/>
  <c r="I20" i="1" s="1"/>
  <c r="J19" i="1" s="1"/>
  <c r="J16" i="1"/>
  <c r="J17" i="1"/>
  <c r="J18" i="1" s="1"/>
  <c r="N15" i="1"/>
  <c r="H25" i="1" l="1"/>
  <c r="I22" i="1"/>
  <c r="I28" i="1" s="1"/>
  <c r="I24" i="1"/>
  <c r="J21" i="1"/>
  <c r="J12" i="1"/>
  <c r="J20" i="1" s="1"/>
  <c r="K19" i="1" s="1"/>
  <c r="K17" i="1"/>
  <c r="K18" i="1" s="1"/>
  <c r="K16" i="1"/>
  <c r="O15" i="1"/>
  <c r="I25" i="1" l="1"/>
  <c r="J22" i="1"/>
  <c r="J28" i="1" s="1"/>
  <c r="J24" i="1"/>
  <c r="L17" i="1"/>
  <c r="L18" i="1" s="1"/>
  <c r="L16" i="1"/>
  <c r="K21" i="1"/>
  <c r="K12" i="1"/>
  <c r="K20" i="1" s="1"/>
  <c r="L19" i="1" s="1"/>
  <c r="P15" i="1"/>
  <c r="K22" i="1" l="1"/>
  <c r="K28" i="1" s="1"/>
  <c r="K24" i="1"/>
  <c r="J25" i="1"/>
  <c r="M17" i="1"/>
  <c r="M18" i="1" s="1"/>
  <c r="M16" i="1"/>
  <c r="Q15" i="1"/>
  <c r="L21" i="1"/>
  <c r="L12" i="1"/>
  <c r="L20" i="1" s="1"/>
  <c r="M19" i="1" s="1"/>
  <c r="K25" i="1" l="1"/>
  <c r="L22" i="1"/>
  <c r="L28" i="1" s="1"/>
  <c r="L24" i="1"/>
  <c r="R15" i="1"/>
  <c r="N17" i="1"/>
  <c r="N18" i="1" s="1"/>
  <c r="N16" i="1"/>
  <c r="M21" i="1"/>
  <c r="M12" i="1"/>
  <c r="M20" i="1" s="1"/>
  <c r="N19" i="1" s="1"/>
  <c r="L25" i="1" l="1"/>
  <c r="M22" i="1"/>
  <c r="M28" i="1" s="1"/>
  <c r="M24" i="1"/>
  <c r="M25" i="1" s="1"/>
  <c r="N21" i="1"/>
  <c r="N12" i="1"/>
  <c r="N20" i="1" s="1"/>
  <c r="O19" i="1" s="1"/>
  <c r="O16" i="1"/>
  <c r="O17" i="1"/>
  <c r="O18" i="1" s="1"/>
  <c r="S15" i="1"/>
  <c r="N22" i="1" l="1"/>
  <c r="N28" i="1" s="1"/>
  <c r="N24" i="1"/>
  <c r="N25" i="1" s="1"/>
  <c r="P16" i="1"/>
  <c r="P17" i="1"/>
  <c r="P18" i="1" s="1"/>
  <c r="O21" i="1"/>
  <c r="O12" i="1"/>
  <c r="O20" i="1" s="1"/>
  <c r="P19" i="1" s="1"/>
  <c r="T15" i="1"/>
  <c r="O22" i="1" l="1"/>
  <c r="O28" i="1" s="1"/>
  <c r="O24" i="1"/>
  <c r="O25" i="1" s="1"/>
  <c r="P21" i="1"/>
  <c r="P12" i="1"/>
  <c r="P20" i="1" s="1"/>
  <c r="Q19" i="1" s="1"/>
  <c r="U15" i="1"/>
  <c r="Q17" i="1"/>
  <c r="Q18" i="1" s="1"/>
  <c r="Q16" i="1"/>
  <c r="P22" i="1" l="1"/>
  <c r="P28" i="1" s="1"/>
  <c r="P24" i="1"/>
  <c r="P25" i="1" s="1"/>
  <c r="V15" i="1"/>
  <c r="R16" i="1"/>
  <c r="R17" i="1"/>
  <c r="R18" i="1" s="1"/>
  <c r="Q21" i="1"/>
  <c r="Q12" i="1"/>
  <c r="Q20" i="1" s="1"/>
  <c r="R19" i="1" s="1"/>
  <c r="Q22" i="1" l="1"/>
  <c r="Q28" i="1" s="1"/>
  <c r="Q24" i="1"/>
  <c r="Q25" i="1" s="1"/>
  <c r="R21" i="1"/>
  <c r="R12" i="1"/>
  <c r="R20" i="1" s="1"/>
  <c r="S19" i="1" s="1"/>
  <c r="S16" i="1"/>
  <c r="S17" i="1"/>
  <c r="S18" i="1" s="1"/>
  <c r="W15" i="1"/>
  <c r="R22" i="1" l="1"/>
  <c r="R28" i="1" s="1"/>
  <c r="R24" i="1"/>
  <c r="R25" i="1" s="1"/>
  <c r="S21" i="1"/>
  <c r="S12" i="1"/>
  <c r="S20" i="1" s="1"/>
  <c r="T19" i="1" s="1"/>
  <c r="T16" i="1"/>
  <c r="T17" i="1"/>
  <c r="T18" i="1" s="1"/>
  <c r="X15" i="1"/>
  <c r="S22" i="1" l="1"/>
  <c r="S28" i="1" s="1"/>
  <c r="S24" i="1"/>
  <c r="S25" i="1" s="1"/>
  <c r="T21" i="1"/>
  <c r="T12" i="1"/>
  <c r="T20" i="1" s="1"/>
  <c r="U19" i="1" s="1"/>
  <c r="U17" i="1"/>
  <c r="U18" i="1" s="1"/>
  <c r="U16" i="1"/>
  <c r="Y15" i="1"/>
  <c r="T22" i="1" l="1"/>
  <c r="T28" i="1" s="1"/>
  <c r="T24" i="1"/>
  <c r="T25" i="1" s="1"/>
  <c r="U21" i="1"/>
  <c r="U12" i="1"/>
  <c r="U20" i="1" s="1"/>
  <c r="V19" i="1" s="1"/>
  <c r="V16" i="1"/>
  <c r="V17" i="1"/>
  <c r="V18" i="1" s="1"/>
  <c r="Z15" i="1"/>
  <c r="U22" i="1" l="1"/>
  <c r="U28" i="1" s="1"/>
  <c r="U24" i="1"/>
  <c r="U25" i="1" s="1"/>
  <c r="V21" i="1"/>
  <c r="V12" i="1"/>
  <c r="V20" i="1" s="1"/>
  <c r="W19" i="1" s="1"/>
  <c r="W17" i="1"/>
  <c r="W18" i="1" s="1"/>
  <c r="W16" i="1"/>
  <c r="AA15" i="1"/>
  <c r="V22" i="1" l="1"/>
  <c r="V28" i="1" s="1"/>
  <c r="V24" i="1"/>
  <c r="V25" i="1" s="1"/>
  <c r="W21" i="1"/>
  <c r="W12" i="1"/>
  <c r="W20" i="1" s="1"/>
  <c r="X19" i="1" s="1"/>
  <c r="X16" i="1"/>
  <c r="X17" i="1"/>
  <c r="X18" i="1" s="1"/>
  <c r="AB15" i="1"/>
  <c r="W22" i="1" l="1"/>
  <c r="W28" i="1" s="1"/>
  <c r="W24" i="1"/>
  <c r="W25" i="1" s="1"/>
  <c r="Y17" i="1"/>
  <c r="Y18" i="1" s="1"/>
  <c r="Y16" i="1"/>
  <c r="X21" i="1"/>
  <c r="X12" i="1"/>
  <c r="X20" i="1" s="1"/>
  <c r="Y19" i="1" s="1"/>
  <c r="AC15" i="1"/>
  <c r="X22" i="1" l="1"/>
  <c r="X28" i="1" s="1"/>
  <c r="X24" i="1"/>
  <c r="X25" i="1" s="1"/>
  <c r="Z16" i="1"/>
  <c r="Z17" i="1"/>
  <c r="Z18" i="1" s="1"/>
  <c r="AD15" i="1"/>
  <c r="Y21" i="1"/>
  <c r="Y12" i="1"/>
  <c r="Y20" i="1" s="1"/>
  <c r="Z19" i="1" s="1"/>
  <c r="Y22" i="1" l="1"/>
  <c r="Y28" i="1" s="1"/>
  <c r="Y24" i="1"/>
  <c r="Y25" i="1" s="1"/>
  <c r="AE15" i="1"/>
  <c r="Z21" i="1"/>
  <c r="Z12" i="1"/>
  <c r="Z20" i="1" s="1"/>
  <c r="AA19" i="1" s="1"/>
  <c r="AA16" i="1"/>
  <c r="AA17" i="1"/>
  <c r="AA18" i="1" s="1"/>
  <c r="Z22" i="1" l="1"/>
  <c r="Z28" i="1" s="1"/>
  <c r="Z24" i="1"/>
  <c r="Z25" i="1" s="1"/>
  <c r="AF15" i="1"/>
  <c r="AA21" i="1"/>
  <c r="AA12" i="1"/>
  <c r="AA20" i="1" s="1"/>
  <c r="AB19" i="1" s="1"/>
  <c r="AB17" i="1"/>
  <c r="AB18" i="1" s="1"/>
  <c r="AB16" i="1"/>
  <c r="AA22" i="1" l="1"/>
  <c r="AA28" i="1" s="1"/>
  <c r="AA24" i="1"/>
  <c r="AA25" i="1" s="1"/>
  <c r="AC17" i="1"/>
  <c r="AC18" i="1" s="1"/>
  <c r="AC16" i="1"/>
  <c r="AB21" i="1"/>
  <c r="AB12" i="1"/>
  <c r="AB20" i="1" s="1"/>
  <c r="AC19" i="1" s="1"/>
  <c r="AG15" i="1"/>
  <c r="AB22" i="1" l="1"/>
  <c r="AB28" i="1" s="1"/>
  <c r="AB24" i="1"/>
  <c r="AB25" i="1" s="1"/>
  <c r="AH15" i="1"/>
  <c r="AD16" i="1"/>
  <c r="AD17" i="1"/>
  <c r="AD18" i="1" s="1"/>
  <c r="AC21" i="1"/>
  <c r="AC12" i="1"/>
  <c r="AC20" i="1" s="1"/>
  <c r="AD19" i="1" s="1"/>
  <c r="AC22" i="1" l="1"/>
  <c r="AC28" i="1" s="1"/>
  <c r="AC24" i="1"/>
  <c r="AC25" i="1" s="1"/>
  <c r="AI15" i="1"/>
  <c r="AD21" i="1"/>
  <c r="AD12" i="1"/>
  <c r="AD20" i="1" s="1"/>
  <c r="AE19" i="1" s="1"/>
  <c r="AE17" i="1"/>
  <c r="AE18" i="1" s="1"/>
  <c r="AE16" i="1"/>
  <c r="AD22" i="1" l="1"/>
  <c r="AD28" i="1" s="1"/>
  <c r="AD24" i="1"/>
  <c r="AD25" i="1" s="1"/>
  <c r="AE21" i="1"/>
  <c r="AE12" i="1"/>
  <c r="AE20" i="1" s="1"/>
  <c r="AF19" i="1" s="1"/>
  <c r="AF17" i="1"/>
  <c r="AF18" i="1" s="1"/>
  <c r="AF16" i="1"/>
  <c r="AJ15" i="1"/>
  <c r="AE22" i="1" l="1"/>
  <c r="AE28" i="1" s="1"/>
  <c r="AE24" i="1"/>
  <c r="AE25" i="1" s="1"/>
  <c r="AG16" i="1"/>
  <c r="AG17" i="1"/>
  <c r="AG18" i="1" s="1"/>
  <c r="AF21" i="1"/>
  <c r="AF12" i="1"/>
  <c r="AF20" i="1" s="1"/>
  <c r="AG19" i="1" s="1"/>
  <c r="AK15" i="1"/>
  <c r="AF22" i="1" l="1"/>
  <c r="AF28" i="1" s="1"/>
  <c r="AF24" i="1"/>
  <c r="AF25" i="1" s="1"/>
  <c r="AL15" i="1"/>
  <c r="AG21" i="1"/>
  <c r="AG12" i="1"/>
  <c r="AG20" i="1" s="1"/>
  <c r="AH19" i="1" s="1"/>
  <c r="AH17" i="1"/>
  <c r="AH18" i="1" s="1"/>
  <c r="AH16" i="1"/>
  <c r="AG22" i="1" l="1"/>
  <c r="AG28" i="1" s="1"/>
  <c r="AG24" i="1"/>
  <c r="AG25" i="1" s="1"/>
  <c r="AH21" i="1"/>
  <c r="AH12" i="1"/>
  <c r="AH20" i="1" s="1"/>
  <c r="AI19" i="1" s="1"/>
  <c r="AI17" i="1"/>
  <c r="AI18" i="1" s="1"/>
  <c r="AI16" i="1"/>
  <c r="AM15" i="1"/>
  <c r="AH22" i="1" l="1"/>
  <c r="AH28" i="1" s="1"/>
  <c r="AH24" i="1"/>
  <c r="AH25" i="1" s="1"/>
  <c r="AN15" i="1"/>
  <c r="AJ16" i="1"/>
  <c r="AJ17" i="1"/>
  <c r="AJ18" i="1" s="1"/>
  <c r="AI21" i="1"/>
  <c r="AI12" i="1"/>
  <c r="AI20" i="1" s="1"/>
  <c r="AJ19" i="1" s="1"/>
  <c r="AI22" i="1" l="1"/>
  <c r="AI28" i="1" s="1"/>
  <c r="AI24" i="1"/>
  <c r="AI25" i="1" s="1"/>
  <c r="AJ21" i="1"/>
  <c r="AJ12" i="1"/>
  <c r="AJ20" i="1" s="1"/>
  <c r="AK19" i="1" s="1"/>
  <c r="AK16" i="1"/>
  <c r="AK17" i="1"/>
  <c r="AK18" i="1" s="1"/>
  <c r="AO15" i="1"/>
  <c r="AJ22" i="1" l="1"/>
  <c r="AJ28" i="1" s="1"/>
  <c r="AJ24" i="1"/>
  <c r="AJ25" i="1" s="1"/>
  <c r="AK21" i="1"/>
  <c r="AK12" i="1"/>
  <c r="AK20" i="1" s="1"/>
  <c r="AL19" i="1" s="1"/>
  <c r="AL16" i="1"/>
  <c r="AL17" i="1"/>
  <c r="AL18" i="1" s="1"/>
  <c r="AP15" i="1"/>
  <c r="AK22" i="1" l="1"/>
  <c r="AK28" i="1" s="1"/>
  <c r="AK24" i="1"/>
  <c r="AK25" i="1" s="1"/>
  <c r="AL21" i="1"/>
  <c r="AL12" i="1"/>
  <c r="AL20" i="1" s="1"/>
  <c r="AM19" i="1" s="1"/>
  <c r="AM17" i="1"/>
  <c r="AM18" i="1" s="1"/>
  <c r="AM16" i="1"/>
  <c r="AQ15" i="1"/>
  <c r="AL22" i="1" l="1"/>
  <c r="AL28" i="1" s="1"/>
  <c r="AL24" i="1"/>
  <c r="AL25" i="1" s="1"/>
  <c r="AN16" i="1"/>
  <c r="AN17" i="1"/>
  <c r="AN18" i="1" s="1"/>
  <c r="AM21" i="1"/>
  <c r="AM12" i="1"/>
  <c r="AM20" i="1" s="1"/>
  <c r="AN19" i="1" s="1"/>
  <c r="AR15" i="1"/>
  <c r="AM22" i="1" l="1"/>
  <c r="AM28" i="1" s="1"/>
  <c r="AM24" i="1"/>
  <c r="AM25" i="1" s="1"/>
  <c r="AN21" i="1"/>
  <c r="AN12" i="1"/>
  <c r="AN20" i="1" s="1"/>
  <c r="AO19" i="1" s="1"/>
  <c r="AS15" i="1"/>
  <c r="AO17" i="1"/>
  <c r="AO18" i="1" s="1"/>
  <c r="AO16" i="1"/>
  <c r="AN22" i="1" l="1"/>
  <c r="AN28" i="1" s="1"/>
  <c r="AN24" i="1"/>
  <c r="AN25" i="1" s="1"/>
  <c r="AT15" i="1"/>
  <c r="AP17" i="1"/>
  <c r="AP18" i="1" s="1"/>
  <c r="AP16" i="1"/>
  <c r="AO21" i="1"/>
  <c r="AO12" i="1"/>
  <c r="AO20" i="1" s="1"/>
  <c r="AP19" i="1" s="1"/>
  <c r="AO22" i="1" l="1"/>
  <c r="AO24" i="1"/>
  <c r="AP21" i="1"/>
  <c r="AP24" i="1" s="1"/>
  <c r="AP12" i="1"/>
  <c r="AP20" i="1" s="1"/>
  <c r="AQ19" i="1" s="1"/>
  <c r="AQ16" i="1"/>
  <c r="AQ17" i="1"/>
  <c r="AQ18" i="1" s="1"/>
  <c r="AU15" i="1"/>
  <c r="AP22" i="1" l="1"/>
  <c r="AP28" i="1" s="1"/>
  <c r="AO25" i="1"/>
  <c r="AP25" i="1" s="1"/>
  <c r="AO28" i="1"/>
  <c r="C31" i="1" s="1"/>
  <c r="AQ21" i="1"/>
  <c r="AQ12" i="1"/>
  <c r="AQ20" i="1" s="1"/>
  <c r="AR19" i="1" s="1"/>
  <c r="AR16" i="1"/>
  <c r="AR17" i="1"/>
  <c r="AR18" i="1" s="1"/>
  <c r="AV15" i="1"/>
  <c r="AQ24" i="1" l="1"/>
  <c r="AQ22" i="1"/>
  <c r="AQ28" i="1" s="1"/>
  <c r="AQ25" i="1"/>
  <c r="AR21" i="1"/>
  <c r="AR24" i="1" s="1"/>
  <c r="AR12" i="1"/>
  <c r="AR20" i="1" s="1"/>
  <c r="AS19" i="1" s="1"/>
  <c r="AS17" i="1"/>
  <c r="AS18" i="1" s="1"/>
  <c r="AS16" i="1"/>
  <c r="AW15" i="1"/>
  <c r="AR22" i="1" l="1"/>
  <c r="AR28" i="1" s="1"/>
  <c r="AR25" i="1"/>
  <c r="AT16" i="1"/>
  <c r="AT17" i="1"/>
  <c r="AT18" i="1" s="1"/>
  <c r="AS21" i="1"/>
  <c r="AS24" i="1" s="1"/>
  <c r="AS12" i="1"/>
  <c r="AS20" i="1" s="1"/>
  <c r="AT19" i="1" s="1"/>
  <c r="AX15" i="1"/>
  <c r="AS22" i="1" l="1"/>
  <c r="AS28" i="1" s="1"/>
  <c r="AS25" i="1"/>
  <c r="AT21" i="1"/>
  <c r="AT22" i="1" s="1"/>
  <c r="AT12" i="1"/>
  <c r="AT20" i="1" s="1"/>
  <c r="AU19" i="1" s="1"/>
  <c r="AY15" i="1"/>
  <c r="AU17" i="1"/>
  <c r="AU18" i="1" s="1"/>
  <c r="AU16" i="1"/>
  <c r="AT24" i="1" l="1"/>
  <c r="AT28" i="1"/>
  <c r="AT25" i="1"/>
  <c r="AV16" i="1"/>
  <c r="AV17" i="1"/>
  <c r="AV18" i="1" s="1"/>
  <c r="AZ15" i="1"/>
  <c r="AU21" i="1"/>
  <c r="AU24" i="1" s="1"/>
  <c r="AU12" i="1"/>
  <c r="AU20" i="1" s="1"/>
  <c r="AV19" i="1" s="1"/>
  <c r="AU22" i="1" l="1"/>
  <c r="AU28" i="1" s="1"/>
  <c r="AU25" i="1"/>
  <c r="BA15" i="1"/>
  <c r="AV21" i="1"/>
  <c r="AV12" i="1"/>
  <c r="AV20" i="1" s="1"/>
  <c r="AW19" i="1" s="1"/>
  <c r="AW16" i="1"/>
  <c r="AW17" i="1"/>
  <c r="AW18" i="1" s="1"/>
  <c r="AV24" i="1" l="1"/>
  <c r="AV25" i="1" s="1"/>
  <c r="AV22" i="1"/>
  <c r="AV28" i="1" s="1"/>
  <c r="AW21" i="1"/>
  <c r="AW24" i="1" s="1"/>
  <c r="AW12" i="1"/>
  <c r="AW20" i="1" s="1"/>
  <c r="AX19" i="1" s="1"/>
  <c r="AX17" i="1"/>
  <c r="AX18" i="1" s="1"/>
  <c r="AX16" i="1"/>
  <c r="BB15" i="1"/>
  <c r="AW22" i="1" l="1"/>
  <c r="AW28" i="1"/>
  <c r="AW25" i="1"/>
  <c r="AX21" i="1"/>
  <c r="AX24" i="1" s="1"/>
  <c r="AX12" i="1"/>
  <c r="AX20" i="1" s="1"/>
  <c r="AY19" i="1" s="1"/>
  <c r="AY16" i="1"/>
  <c r="AY17" i="1"/>
  <c r="AY18" i="1" s="1"/>
  <c r="BC15" i="1"/>
  <c r="AX22" i="1" l="1"/>
  <c r="AX28" i="1" s="1"/>
  <c r="AX25" i="1"/>
  <c r="AY21" i="1"/>
  <c r="AY22" i="1" s="1"/>
  <c r="AY12" i="1"/>
  <c r="AY20" i="1" s="1"/>
  <c r="AZ19" i="1" s="1"/>
  <c r="AZ16" i="1"/>
  <c r="AZ17" i="1"/>
  <c r="AZ18" i="1" s="1"/>
  <c r="BD15" i="1"/>
  <c r="AY24" i="1" l="1"/>
  <c r="AY25" i="1" s="1"/>
  <c r="AY28" i="1"/>
  <c r="AZ21" i="1"/>
  <c r="AZ24" i="1" s="1"/>
  <c r="AZ12" i="1"/>
  <c r="AZ20" i="1" s="1"/>
  <c r="BA19" i="1" s="1"/>
  <c r="BA17" i="1"/>
  <c r="BA18" i="1" s="1"/>
  <c r="BA16" i="1"/>
  <c r="BE15" i="1"/>
  <c r="AZ22" i="1" l="1"/>
  <c r="AZ28" i="1" s="1"/>
  <c r="AZ25" i="1"/>
  <c r="BB16" i="1"/>
  <c r="BB17" i="1"/>
  <c r="BB18" i="1" s="1"/>
  <c r="BA21" i="1"/>
  <c r="BA24" i="1" s="1"/>
  <c r="BA12" i="1"/>
  <c r="BA20" i="1" s="1"/>
  <c r="BB19" i="1" s="1"/>
  <c r="BF15" i="1"/>
  <c r="BA22" i="1" l="1"/>
  <c r="BA28" i="1" s="1"/>
  <c r="BA25" i="1"/>
  <c r="BB21" i="1"/>
  <c r="BB24" i="1" s="1"/>
  <c r="BB12" i="1"/>
  <c r="BB20" i="1" s="1"/>
  <c r="BC19" i="1" s="1"/>
  <c r="BG15" i="1"/>
  <c r="BC17" i="1"/>
  <c r="BC18" i="1" s="1"/>
  <c r="BC16" i="1"/>
  <c r="BB22" i="1" l="1"/>
  <c r="BB25" i="1"/>
  <c r="BB28" i="1"/>
  <c r="BD17" i="1"/>
  <c r="BD18" i="1" s="1"/>
  <c r="BD16" i="1"/>
  <c r="BH15" i="1"/>
  <c r="BC21" i="1"/>
  <c r="BC12" i="1"/>
  <c r="BC20" i="1" s="1"/>
  <c r="BD19" i="1" s="1"/>
  <c r="BC24" i="1" l="1"/>
  <c r="BC25" i="1" s="1"/>
  <c r="BC22" i="1"/>
  <c r="BC28" i="1" s="1"/>
  <c r="BI15" i="1"/>
  <c r="BE17" i="1"/>
  <c r="BE18" i="1" s="1"/>
  <c r="BE16" i="1"/>
  <c r="BD21" i="1"/>
  <c r="BD24" i="1" s="1"/>
  <c r="BD12" i="1"/>
  <c r="BD20" i="1" s="1"/>
  <c r="BE19" i="1" s="1"/>
  <c r="BD22" i="1" l="1"/>
  <c r="BD28" i="1" s="1"/>
  <c r="BD25" i="1"/>
  <c r="BF17" i="1"/>
  <c r="BF18" i="1" s="1"/>
  <c r="BF16" i="1"/>
  <c r="BE21" i="1"/>
  <c r="BE24" i="1" s="1"/>
  <c r="BE12" i="1"/>
  <c r="BE20" i="1" s="1"/>
  <c r="BF19" i="1" s="1"/>
  <c r="BJ15" i="1"/>
  <c r="BE22" i="1" l="1"/>
  <c r="BE28" i="1" s="1"/>
  <c r="BE25" i="1"/>
  <c r="BG16" i="1"/>
  <c r="BG17" i="1"/>
  <c r="BG18" i="1" s="1"/>
  <c r="BK15" i="1"/>
  <c r="BF21" i="1"/>
  <c r="BF22" i="1" s="1"/>
  <c r="BF12" i="1"/>
  <c r="BF20" i="1" s="1"/>
  <c r="BG19" i="1" s="1"/>
  <c r="BF24" i="1" l="1"/>
  <c r="BF25" i="1" s="1"/>
  <c r="BF28" i="1"/>
  <c r="BG21" i="1"/>
  <c r="BG24" i="1" s="1"/>
  <c r="BG12" i="1"/>
  <c r="BG20" i="1" s="1"/>
  <c r="BH19" i="1" s="1"/>
  <c r="BH16" i="1"/>
  <c r="BH17" i="1"/>
  <c r="BH18" i="1" s="1"/>
  <c r="BG22" i="1" l="1"/>
  <c r="BG28" i="1"/>
  <c r="BG25" i="1"/>
  <c r="BI17" i="1"/>
  <c r="BI18" i="1" s="1"/>
  <c r="BI16" i="1"/>
  <c r="BH21" i="1"/>
  <c r="BH24" i="1" s="1"/>
  <c r="BH12" i="1"/>
  <c r="BH20" i="1" s="1"/>
  <c r="BI19" i="1" s="1"/>
  <c r="BH22" i="1" l="1"/>
  <c r="BH25" i="1"/>
  <c r="BH28" i="1"/>
  <c r="BJ16" i="1"/>
  <c r="BJ17" i="1"/>
  <c r="BJ18" i="1" s="1"/>
  <c r="BI21" i="1"/>
  <c r="BI24" i="1" s="1"/>
  <c r="BI12" i="1"/>
  <c r="BI20" i="1" s="1"/>
  <c r="BJ19" i="1" s="1"/>
  <c r="BI22" i="1" l="1"/>
  <c r="BI28" i="1" s="1"/>
  <c r="BI25" i="1"/>
  <c r="BJ21" i="1"/>
  <c r="BJ24" i="1" s="1"/>
  <c r="BJ12" i="1"/>
  <c r="BJ20" i="1" s="1"/>
  <c r="BK19" i="1" s="1"/>
  <c r="BK16" i="1"/>
  <c r="BK17" i="1"/>
  <c r="BK18" i="1" s="1"/>
  <c r="BJ22" i="1" l="1"/>
  <c r="BJ28" i="1" s="1"/>
  <c r="BJ25" i="1"/>
  <c r="BK21" i="1"/>
  <c r="BK22" i="1" s="1"/>
  <c r="C35" i="1" s="1"/>
  <c r="BK12" i="1"/>
  <c r="BK20" i="1" s="1"/>
  <c r="BK24" i="1" l="1"/>
  <c r="C36" i="1"/>
  <c r="BK28" i="1"/>
  <c r="BK25" i="1" l="1"/>
  <c r="C34" i="1" l="1"/>
</calcChain>
</file>

<file path=xl/sharedStrings.xml><?xml version="1.0" encoding="utf-8"?>
<sst xmlns="http://schemas.openxmlformats.org/spreadsheetml/2006/main" count="94" uniqueCount="94">
  <si>
    <t>Инвестиционная деятельность</t>
  </si>
  <si>
    <t>Приобретение авто</t>
  </si>
  <si>
    <t>Страховка</t>
  </si>
  <si>
    <t>Операционная деятельность</t>
  </si>
  <si>
    <t>Финансовая деятельность:</t>
  </si>
  <si>
    <t>Собственные средства</t>
  </si>
  <si>
    <t>Заемные средства</t>
  </si>
  <si>
    <t>Наименование</t>
  </si>
  <si>
    <t>1 месяц</t>
  </si>
  <si>
    <t>2 месяц</t>
  </si>
  <si>
    <t>3 месяц</t>
  </si>
  <si>
    <t>Баланс наличности на начало периода</t>
  </si>
  <si>
    <t>Баланс наличности на конец периода</t>
  </si>
  <si>
    <t>Аренда</t>
  </si>
  <si>
    <t>4 месяц</t>
  </si>
  <si>
    <t>5 месяц</t>
  </si>
  <si>
    <t>6 месяц</t>
  </si>
  <si>
    <t>Денежный поток</t>
  </si>
  <si>
    <t>% начисленные</t>
  </si>
  <si>
    <t>% оплаченные</t>
  </si>
  <si>
    <t>Возврат займа</t>
  </si>
  <si>
    <t>% займа</t>
  </si>
  <si>
    <t>Срок займа, лет</t>
  </si>
  <si>
    <t>Остаток займа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</si>
  <si>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</si>
  <si>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</si>
  <si>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</si>
  <si>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</si>
  <si>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</si>
  <si>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</si>
  <si>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</si>
  <si>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</si>
  <si>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</si>
  <si>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</si>
  <si>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</si>
  <si>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</si>
  <si>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</si>
  <si>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</si>
  <si>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</si>
  <si>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</si>
  <si>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</si>
  <si>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</si>
  <si>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25 месяц</t>
  </si>
  <si>
    <t>26 месяц</t>
  </si>
  <si>
    <t>27 месяц</t>
  </si>
  <si>
    <t>28 месяц</t>
  </si>
  <si>
    <t>29 месяц</t>
  </si>
  <si>
    <t>30 месяц</t>
  </si>
  <si>
    <t>31 месяц</t>
  </si>
  <si>
    <t>32 месяц</t>
  </si>
  <si>
    <t>33 месяц</t>
  </si>
  <si>
    <t>34 месяц</t>
  </si>
  <si>
    <t>35 месяц</t>
  </si>
  <si>
    <t>36 месяц</t>
  </si>
  <si>
    <t>37 месяц</t>
  </si>
  <si>
    <t>38 месяц</t>
  </si>
  <si>
    <t>39 месяц</t>
  </si>
  <si>
    <t>40 месяц</t>
  </si>
  <si>
    <t>41 месяц</t>
  </si>
  <si>
    <t>42 месяц</t>
  </si>
  <si>
    <t>43 месяц</t>
  </si>
  <si>
    <t>44 месяц</t>
  </si>
  <si>
    <t>45 месяц</t>
  </si>
  <si>
    <t>46 месяц</t>
  </si>
  <si>
    <t>47 месяц</t>
  </si>
  <si>
    <t>48 месяц</t>
  </si>
  <si>
    <t>49 месяц</t>
  </si>
  <si>
    <t>50 месяц</t>
  </si>
  <si>
    <t>51 месяц</t>
  </si>
  <si>
    <t>52 месяц</t>
  </si>
  <si>
    <t>53 месяц</t>
  </si>
  <si>
    <t>54 месяц</t>
  </si>
  <si>
    <t>55 месяц</t>
  </si>
  <si>
    <t>56 месяц</t>
  </si>
  <si>
    <t>57 месяц</t>
  </si>
  <si>
    <t>58 месяц</t>
  </si>
  <si>
    <t>59 месяц</t>
  </si>
  <si>
    <t>60 месяц</t>
  </si>
  <si>
    <t>61 месяц</t>
  </si>
  <si>
    <t>Накопленный денежный поток</t>
  </si>
  <si>
    <t>Коэффициент дисконтирования</t>
  </si>
  <si>
    <t>Дисконтированный денежный поток</t>
  </si>
  <si>
    <t>Накопленный дисконтированный поток</t>
  </si>
  <si>
    <t>Расчет срока окупаемости</t>
  </si>
  <si>
    <t>Строка для расчета срока окупаемости</t>
  </si>
  <si>
    <t>Показатели эффективности проекта</t>
  </si>
  <si>
    <t>Срок окупаемости, мес</t>
  </si>
  <si>
    <t>Ставка дисконтирования (месячная)</t>
  </si>
  <si>
    <t>Необходимые инвестиции, млн.руб.</t>
  </si>
  <si>
    <t>Внутренняя норма рентабельности, IRR, годовая, %</t>
  </si>
  <si>
    <t>Расчет движения денежных средств, руб. в месяц</t>
  </si>
  <si>
    <t>Ставка дисконтирования (годовая)</t>
  </si>
  <si>
    <t>Чистый приведенный доход, NPV, руб.</t>
  </si>
  <si>
    <t>Исходные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</si>
</sst>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€&quot;#,##0;[Red]\-&quot;€&quot;#,##0"/>
    <numFmt numFmtId="166" formatCode="#,##0.00_ ;\-#,##0.0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77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64" fontId="5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165" fontId="3" fillId="0" borderId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3" applyFont="1" applyBorder="1"/>
    <xf numFmtId="0" fontId="4" fillId="0" borderId="0" xfId="3" applyFont="1" applyFill="1"/>
    <xf numFmtId="3" fontId="7" fillId="2" borderId="2" xfId="5" applyNumberFormat="1" applyFont="1" applyFill="1" applyBorder="1" applyAlignment="1">
      <alignment horizontal="left" vertical="center" readingOrder="1"/>
    </xf>
    <xf numFmtId="0" fontId="4" fillId="0" borderId="0" xfId="6" applyFont="1" applyFill="1" applyAlignment="1">
      <alignment horizontal="right"/>
    </xf>
    <xf numFmtId="0" fontId="4" fillId="0" borderId="0" xfId="6" applyFont="1"/>
    <xf numFmtId="0" fontId="9" fillId="0" borderId="0" xfId="7" applyFont="1" applyFill="1"/>
    <xf numFmtId="0" fontId="4" fillId="0" borderId="0" xfId="3" applyFont="1" applyBorder="1"/>
    <xf numFmtId="0" fontId="11" fillId="0" borderId="0" xfId="5" applyFont="1" applyAlignment="1">
      <alignment readingOrder="1"/>
    </xf>
    <xf numFmtId="164" fontId="4" fillId="0" borderId="0" xfId="4" applyFont="1"/>
    <xf numFmtId="0" fontId="4" fillId="0" borderId="0" xfId="3" applyFont="1"/>
    <xf numFmtId="0" fontId="4" fillId="0" borderId="1" xfId="6" applyFont="1" applyBorder="1" applyAlignment="1">
      <alignment horizontal="left" wrapText="1"/>
    </xf>
    <xf numFmtId="3" fontId="4" fillId="0" borderId="1" xfId="4" applyNumberFormat="1" applyFont="1" applyBorder="1" applyAlignment="1">
      <alignment horizontal="right"/>
    </xf>
    <xf numFmtId="0" fontId="12" fillId="0" borderId="0" xfId="6" applyFont="1" applyFill="1"/>
    <xf numFmtId="9" fontId="4" fillId="0" borderId="0" xfId="3" applyNumberFormat="1" applyFont="1"/>
    <xf numFmtId="0" fontId="12" fillId="0" borderId="0" xfId="6" applyFont="1"/>
    <xf numFmtId="10" fontId="4" fillId="0" borderId="1" xfId="9" applyNumberFormat="1" applyFont="1" applyBorder="1" applyAlignment="1">
      <alignment horizontal="right"/>
    </xf>
    <xf numFmtId="3" fontId="4" fillId="0" borderId="0" xfId="6" applyNumberFormat="1" applyFont="1"/>
    <xf numFmtId="3" fontId="4" fillId="0" borderId="3" xfId="8" applyNumberFormat="1" applyFont="1" applyBorder="1" applyAlignment="1">
      <alignment horizontal="right"/>
    </xf>
    <xf numFmtId="3" fontId="4" fillId="0" borderId="1" xfId="8" applyNumberFormat="1" applyFont="1" applyBorder="1" applyAlignment="1">
      <alignment horizontal="right"/>
    </xf>
    <xf numFmtId="3" fontId="7" fillId="2" borderId="2" xfId="5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0" fillId="0" borderId="1" xfId="0" applyFont="1" applyBorder="1"/>
    <xf numFmtId="9" fontId="10" fillId="0" borderId="1" xfId="0" applyNumberFormat="1" applyFont="1" applyBorder="1"/>
    <xf numFmtId="0" fontId="7" fillId="2" borderId="1" xfId="0" applyFont="1" applyFill="1" applyBorder="1"/>
    <xf numFmtId="0" fontId="10" fillId="0" borderId="1" xfId="0" applyFont="1" applyBorder="1" applyAlignment="1">
      <alignment horizontal="left" indent="1"/>
    </xf>
    <xf numFmtId="166" fontId="10" fillId="0" borderId="1" xfId="1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/>
    <xf numFmtId="3" fontId="10" fillId="0" borderId="1" xfId="1" applyNumberFormat="1" applyFont="1" applyBorder="1"/>
    <xf numFmtId="3" fontId="10" fillId="0" borderId="1" xfId="0" applyNumberFormat="1" applyFont="1" applyBorder="1"/>
    <xf numFmtId="0" fontId="10" fillId="0" borderId="0" xfId="0" applyFont="1" applyBorder="1"/>
    <xf numFmtId="0" fontId="13" fillId="0" borderId="0" xfId="2" applyFont="1" applyAlignment="1">
      <alignment readingOrder="1"/>
    </xf>
    <xf numFmtId="0" fontId="14" fillId="0" borderId="0" xfId="0" applyFont="1"/>
  </cellXfs>
  <cellStyles count="10">
    <cellStyle name="Обычный" xfId="0" builtinId="0"/>
    <cellStyle name="Обычный 13" xfId="7"/>
    <cellStyle name="Обычный 2 3" xfId="6"/>
    <cellStyle name="Обычный 9" xfId="2"/>
    <cellStyle name="Обычный 9 2" xfId="5"/>
    <cellStyle name="Обычный_Финансовая модель Завод Панели" xfId="3"/>
    <cellStyle name="Процентный 3 2" xfId="9"/>
    <cellStyle name="Финансовый" xfId="1" builtinId="3"/>
    <cellStyle name="Финансовый 2 2" xfId="4"/>
    <cellStyle name="Финансовый_Финансовая модель Завод Панели" xfId="8"/>
  </cellStyles>
  <dxfs count="0"/>
  <tableStyles count="0" defaultTableStyle="TableStyleMedium2" defaultPivotStyle="PivotStyleLight16"/>
  <colors>
    <mruColors>
      <color rgb="FF3399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9"/>
  <sheetViews>
    <sheetView tabSelected="1" zoomScale="75" zoomScaleNormal="75" workbookViewId="0">
      <selection activeCell="P36" sqref="P36"/>
    </sheetView>
  </sheetViews>
  <sheetFormatPr defaultRowHeight="15.75" outlineLevelRow="1"/>
  <cols>
    <col min="1" max="1" width="5.7109375" style="21" customWidth="1"/>
    <col min="2" max="2" width="64" style="21" customWidth="1"/>
    <col min="3" max="9" width="11.140625" style="21" bestFit="1" customWidth="1"/>
    <col min="10" max="11" width="9.42578125" style="21" bestFit="1" customWidth="1"/>
    <col min="12" max="63" width="10.42578125" style="21" bestFit="1" customWidth="1"/>
    <col min="64" max="16384" width="9.140625" style="21"/>
  </cols>
  <sheetData>
    <row r="1" spans="1:63">
      <c r="A1" s="32" t="s">
        <v>93</v>
      </c>
    </row>
    <row r="2" spans="1:63">
      <c r="A2" s="33"/>
      <c r="B2" s="22" t="s">
        <v>21</v>
      </c>
      <c r="C2" s="23">
        <v>0.1</v>
      </c>
    </row>
    <row r="3" spans="1:63">
      <c r="A3" s="33"/>
      <c r="B3" s="22" t="s">
        <v>22</v>
      </c>
      <c r="C3" s="22">
        <v>5</v>
      </c>
    </row>
    <row r="4" spans="1:63">
      <c r="A4" s="33"/>
      <c r="B4" s="31"/>
      <c r="C4" s="31"/>
    </row>
    <row r="5" spans="1:63">
      <c r="A5" s="32" t="s">
        <v>90</v>
      </c>
    </row>
    <row r="6" spans="1:63">
      <c r="A6" s="33"/>
      <c r="B6" s="27" t="s">
        <v>7</v>
      </c>
      <c r="C6" s="27" t="s">
        <v>8</v>
      </c>
      <c r="D6" s="27" t="s">
        <v>9</v>
      </c>
      <c r="E6" s="27" t="s">
        <v>10</v>
      </c>
      <c r="F6" s="27" t="s">
        <v>14</v>
      </c>
      <c r="G6" s="27" t="s">
        <v>15</v>
      </c>
      <c r="H6" s="27" t="s">
        <v>16</v>
      </c>
      <c r="I6" s="27" t="s">
        <v>24</v>
      </c>
      <c r="J6" s="27" t="s">
        <v>25</v>
      </c>
      <c r="K6" s="27" t="s">
        <v>26</v>
      </c>
      <c r="L6" s="27" t="s">
        <v>27</v>
      </c>
      <c r="M6" s="27" t="s">
        <v>28</v>
      </c>
      <c r="N6" s="27" t="s">
        <v>29</v>
      </c>
      <c r="O6" s="27" t="s">
        <v>30</v>
      </c>
      <c r="P6" s="27" t="s">
        <v>31</v>
      </c>
      <c r="Q6" s="27" t="s">
        <v>32</v>
      </c>
      <c r="R6" s="27" t="s">
        <v>33</v>
      </c>
      <c r="S6" s="27" t="s">
        <v>34</v>
      </c>
      <c r="T6" s="27" t="s">
        <v>35</v>
      </c>
      <c r="U6" s="27" t="s">
        <v>36</v>
      </c>
      <c r="V6" s="27" t="s">
        <v>37</v>
      </c>
      <c r="W6" s="27" t="s">
        <v>38</v>
      </c>
      <c r="X6" s="27" t="s">
        <v>39</v>
      </c>
      <c r="Y6" s="27" t="s">
        <v>40</v>
      </c>
      <c r="Z6" s="27" t="s">
        <v>41</v>
      </c>
      <c r="AA6" s="27" t="s">
        <v>42</v>
      </c>
      <c r="AB6" s="27" t="s">
        <v>43</v>
      </c>
      <c r="AC6" s="27" t="s">
        <v>44</v>
      </c>
      <c r="AD6" s="27" t="s">
        <v>45</v>
      </c>
      <c r="AE6" s="27" t="s">
        <v>46</v>
      </c>
      <c r="AF6" s="27" t="s">
        <v>47</v>
      </c>
      <c r="AG6" s="27" t="s">
        <v>48</v>
      </c>
      <c r="AH6" s="27" t="s">
        <v>49</v>
      </c>
      <c r="AI6" s="27" t="s">
        <v>50</v>
      </c>
      <c r="AJ6" s="27" t="s">
        <v>51</v>
      </c>
      <c r="AK6" s="27" t="s">
        <v>52</v>
      </c>
      <c r="AL6" s="27" t="s">
        <v>53</v>
      </c>
      <c r="AM6" s="27" t="s">
        <v>54</v>
      </c>
      <c r="AN6" s="27" t="s">
        <v>55</v>
      </c>
      <c r="AO6" s="27" t="s">
        <v>56</v>
      </c>
      <c r="AP6" s="27" t="s">
        <v>57</v>
      </c>
      <c r="AQ6" s="27" t="s">
        <v>58</v>
      </c>
      <c r="AR6" s="27" t="s">
        <v>59</v>
      </c>
      <c r="AS6" s="27" t="s">
        <v>60</v>
      </c>
      <c r="AT6" s="27" t="s">
        <v>61</v>
      </c>
      <c r="AU6" s="27" t="s">
        <v>62</v>
      </c>
      <c r="AV6" s="27" t="s">
        <v>63</v>
      </c>
      <c r="AW6" s="27" t="s">
        <v>64</v>
      </c>
      <c r="AX6" s="27" t="s">
        <v>65</v>
      </c>
      <c r="AY6" s="27" t="s">
        <v>66</v>
      </c>
      <c r="AZ6" s="27" t="s">
        <v>67</v>
      </c>
      <c r="BA6" s="27" t="s">
        <v>68</v>
      </c>
      <c r="BB6" s="27" t="s">
        <v>69</v>
      </c>
      <c r="BC6" s="27" t="s">
        <v>70</v>
      </c>
      <c r="BD6" s="27" t="s">
        <v>71</v>
      </c>
      <c r="BE6" s="27" t="s">
        <v>72</v>
      </c>
      <c r="BF6" s="27" t="s">
        <v>73</v>
      </c>
      <c r="BG6" s="27" t="s">
        <v>74</v>
      </c>
      <c r="BH6" s="27" t="s">
        <v>75</v>
      </c>
      <c r="BI6" s="27" t="s">
        <v>76</v>
      </c>
      <c r="BJ6" s="27" t="s">
        <v>77</v>
      </c>
      <c r="BK6" s="27" t="s">
        <v>78</v>
      </c>
    </row>
    <row r="7" spans="1:63">
      <c r="A7" s="33"/>
      <c r="B7" s="24" t="s">
        <v>0</v>
      </c>
      <c r="C7" s="28">
        <f>SUM(C8)</f>
        <v>-1200000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outlineLevel="1">
      <c r="A8" s="33"/>
      <c r="B8" s="25" t="s">
        <v>1</v>
      </c>
      <c r="C8" s="29">
        <v>-1200000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</row>
    <row r="9" spans="1:63">
      <c r="A9" s="33"/>
      <c r="B9" s="24" t="s">
        <v>3</v>
      </c>
      <c r="C9" s="28">
        <f>SUM(C10:C11)</f>
        <v>-25000</v>
      </c>
      <c r="D9" s="28">
        <f t="shared" ref="D9:H9" si="0">SUM(D10:D11)</f>
        <v>45000</v>
      </c>
      <c r="E9" s="28">
        <f t="shared" si="0"/>
        <v>45000</v>
      </c>
      <c r="F9" s="28">
        <f t="shared" si="0"/>
        <v>45000</v>
      </c>
      <c r="G9" s="28">
        <f t="shared" si="0"/>
        <v>45000</v>
      </c>
      <c r="H9" s="28">
        <f t="shared" si="0"/>
        <v>45000</v>
      </c>
      <c r="I9" s="28">
        <f t="shared" ref="I9" si="1">SUM(I10:I11)</f>
        <v>45000</v>
      </c>
      <c r="J9" s="28">
        <f t="shared" ref="J9" si="2">SUM(J10:J11)</f>
        <v>45000</v>
      </c>
      <c r="K9" s="28">
        <f t="shared" ref="K9" si="3">SUM(K10:K11)</f>
        <v>45000</v>
      </c>
      <c r="L9" s="28">
        <f t="shared" ref="L9" si="4">SUM(L10:L11)</f>
        <v>45000</v>
      </c>
      <c r="M9" s="28">
        <f t="shared" ref="M9" si="5">SUM(M10:M11)</f>
        <v>45000</v>
      </c>
      <c r="N9" s="28">
        <f t="shared" ref="N9" si="6">SUM(N10:N11)</f>
        <v>45000</v>
      </c>
      <c r="O9" s="28">
        <f t="shared" ref="O9" si="7">SUM(O10:O11)</f>
        <v>20000</v>
      </c>
      <c r="P9" s="28">
        <f t="shared" ref="P9" si="8">SUM(P10:P11)</f>
        <v>45000</v>
      </c>
      <c r="Q9" s="28">
        <f t="shared" ref="Q9" si="9">SUM(Q10:Q11)</f>
        <v>45000</v>
      </c>
      <c r="R9" s="28">
        <f t="shared" ref="R9" si="10">SUM(R10:R11)</f>
        <v>45000</v>
      </c>
      <c r="S9" s="28">
        <f t="shared" ref="S9" si="11">SUM(S10:S11)</f>
        <v>45000</v>
      </c>
      <c r="T9" s="28">
        <f t="shared" ref="T9" si="12">SUM(T10:T11)</f>
        <v>45000</v>
      </c>
      <c r="U9" s="28">
        <f t="shared" ref="U9" si="13">SUM(U10:U11)</f>
        <v>45000</v>
      </c>
      <c r="V9" s="28">
        <f t="shared" ref="V9" si="14">SUM(V10:V11)</f>
        <v>45000</v>
      </c>
      <c r="W9" s="28">
        <f t="shared" ref="W9" si="15">SUM(W10:W11)</f>
        <v>45000</v>
      </c>
      <c r="X9" s="28">
        <f t="shared" ref="X9" si="16">SUM(X10:X11)</f>
        <v>45000</v>
      </c>
      <c r="Y9" s="28">
        <f t="shared" ref="Y9" si="17">SUM(Y10:Y11)</f>
        <v>45000</v>
      </c>
      <c r="Z9" s="28">
        <f t="shared" ref="Z9" si="18">SUM(Z10:Z11)</f>
        <v>45000</v>
      </c>
      <c r="AA9" s="28">
        <f t="shared" ref="AA9" si="19">SUM(AA10:AA11)</f>
        <v>20000</v>
      </c>
      <c r="AB9" s="28">
        <f t="shared" ref="AB9" si="20">SUM(AB10:AB11)</f>
        <v>45000</v>
      </c>
      <c r="AC9" s="28">
        <f t="shared" ref="AC9" si="21">SUM(AC10:AC11)</f>
        <v>45000</v>
      </c>
      <c r="AD9" s="28">
        <f t="shared" ref="AD9" si="22">SUM(AD10:AD11)</f>
        <v>45000</v>
      </c>
      <c r="AE9" s="28">
        <f t="shared" ref="AE9" si="23">SUM(AE10:AE11)</f>
        <v>45000</v>
      </c>
      <c r="AF9" s="28">
        <f t="shared" ref="AF9" si="24">SUM(AF10:AF11)</f>
        <v>45000</v>
      </c>
      <c r="AG9" s="28">
        <f t="shared" ref="AG9" si="25">SUM(AG10:AG11)</f>
        <v>45000</v>
      </c>
      <c r="AH9" s="28">
        <f t="shared" ref="AH9" si="26">SUM(AH10:AH11)</f>
        <v>45000</v>
      </c>
      <c r="AI9" s="28">
        <f t="shared" ref="AI9" si="27">SUM(AI10:AI11)</f>
        <v>45000</v>
      </c>
      <c r="AJ9" s="28">
        <f t="shared" ref="AJ9" si="28">SUM(AJ10:AJ11)</f>
        <v>45000</v>
      </c>
      <c r="AK9" s="28">
        <f t="shared" ref="AK9" si="29">SUM(AK10:AK11)</f>
        <v>45000</v>
      </c>
      <c r="AL9" s="28">
        <f t="shared" ref="AL9" si="30">SUM(AL10:AL11)</f>
        <v>45000</v>
      </c>
      <c r="AM9" s="28">
        <f t="shared" ref="AM9" si="31">SUM(AM10:AM11)</f>
        <v>20000</v>
      </c>
      <c r="AN9" s="28">
        <f t="shared" ref="AN9" si="32">SUM(AN10:AN11)</f>
        <v>45000</v>
      </c>
      <c r="AO9" s="28">
        <f t="shared" ref="AO9" si="33">SUM(AO10:AO11)</f>
        <v>45000</v>
      </c>
      <c r="AP9" s="28">
        <f t="shared" ref="AP9" si="34">SUM(AP10:AP11)</f>
        <v>45000</v>
      </c>
      <c r="AQ9" s="28">
        <f t="shared" ref="AQ9" si="35">SUM(AQ10:AQ11)</f>
        <v>45000</v>
      </c>
      <c r="AR9" s="28">
        <f t="shared" ref="AR9" si="36">SUM(AR10:AR11)</f>
        <v>45000</v>
      </c>
      <c r="AS9" s="28">
        <f t="shared" ref="AS9" si="37">SUM(AS10:AS11)</f>
        <v>45000</v>
      </c>
      <c r="AT9" s="28">
        <f t="shared" ref="AT9" si="38">SUM(AT10:AT11)</f>
        <v>45000</v>
      </c>
      <c r="AU9" s="28">
        <f t="shared" ref="AU9" si="39">SUM(AU10:AU11)</f>
        <v>45000</v>
      </c>
      <c r="AV9" s="28">
        <f t="shared" ref="AV9" si="40">SUM(AV10:AV11)</f>
        <v>45000</v>
      </c>
      <c r="AW9" s="28">
        <f t="shared" ref="AW9" si="41">SUM(AW10:AW11)</f>
        <v>45000</v>
      </c>
      <c r="AX9" s="28">
        <f t="shared" ref="AX9" si="42">SUM(AX10:AX11)</f>
        <v>45000</v>
      </c>
      <c r="AY9" s="28">
        <f t="shared" ref="AY9" si="43">SUM(AY10:AY11)</f>
        <v>20000</v>
      </c>
      <c r="AZ9" s="28">
        <f t="shared" ref="AZ9" si="44">SUM(AZ10:AZ11)</f>
        <v>45000</v>
      </c>
      <c r="BA9" s="28">
        <f t="shared" ref="BA9" si="45">SUM(BA10:BA11)</f>
        <v>45000</v>
      </c>
      <c r="BB9" s="28">
        <f t="shared" ref="BB9" si="46">SUM(BB10:BB11)</f>
        <v>45000</v>
      </c>
      <c r="BC9" s="28">
        <f t="shared" ref="BC9" si="47">SUM(BC10:BC11)</f>
        <v>45000</v>
      </c>
      <c r="BD9" s="28">
        <f t="shared" ref="BD9" si="48">SUM(BD10:BD11)</f>
        <v>45000</v>
      </c>
      <c r="BE9" s="28">
        <f t="shared" ref="BE9" si="49">SUM(BE10:BE11)</f>
        <v>45000</v>
      </c>
      <c r="BF9" s="28">
        <f t="shared" ref="BF9" si="50">SUM(BF10:BF11)</f>
        <v>45000</v>
      </c>
      <c r="BG9" s="28">
        <f t="shared" ref="BG9" si="51">SUM(BG10:BG11)</f>
        <v>45000</v>
      </c>
      <c r="BH9" s="28">
        <f t="shared" ref="BH9" si="52">SUM(BH10:BH11)</f>
        <v>45000</v>
      </c>
      <c r="BI9" s="28">
        <f t="shared" ref="BI9" si="53">SUM(BI10:BI11)</f>
        <v>45000</v>
      </c>
      <c r="BJ9" s="28">
        <f t="shared" ref="BJ9" si="54">SUM(BJ10:BJ11)</f>
        <v>45000</v>
      </c>
      <c r="BK9" s="28">
        <f t="shared" ref="BK9" si="55">SUM(BK10:BK11)</f>
        <v>45000</v>
      </c>
    </row>
    <row r="10" spans="1:63" outlineLevel="1">
      <c r="A10" s="33"/>
      <c r="B10" s="25" t="s">
        <v>13</v>
      </c>
      <c r="C10" s="29"/>
      <c r="D10" s="29">
        <v>45000</v>
      </c>
      <c r="E10" s="29">
        <f>D10</f>
        <v>45000</v>
      </c>
      <c r="F10" s="29">
        <f t="shared" ref="F10:BK10" si="56">E10</f>
        <v>45000</v>
      </c>
      <c r="G10" s="29">
        <f t="shared" si="56"/>
        <v>45000</v>
      </c>
      <c r="H10" s="29">
        <f t="shared" si="56"/>
        <v>45000</v>
      </c>
      <c r="I10" s="29">
        <f t="shared" si="56"/>
        <v>45000</v>
      </c>
      <c r="J10" s="29">
        <f t="shared" si="56"/>
        <v>45000</v>
      </c>
      <c r="K10" s="29">
        <f t="shared" si="56"/>
        <v>45000</v>
      </c>
      <c r="L10" s="29">
        <f t="shared" si="56"/>
        <v>45000</v>
      </c>
      <c r="M10" s="29">
        <f t="shared" si="56"/>
        <v>45000</v>
      </c>
      <c r="N10" s="29">
        <f t="shared" si="56"/>
        <v>45000</v>
      </c>
      <c r="O10" s="29">
        <f t="shared" si="56"/>
        <v>45000</v>
      </c>
      <c r="P10" s="29">
        <f t="shared" si="56"/>
        <v>45000</v>
      </c>
      <c r="Q10" s="29">
        <f t="shared" si="56"/>
        <v>45000</v>
      </c>
      <c r="R10" s="29">
        <f t="shared" si="56"/>
        <v>45000</v>
      </c>
      <c r="S10" s="29">
        <f t="shared" si="56"/>
        <v>45000</v>
      </c>
      <c r="T10" s="29">
        <f t="shared" si="56"/>
        <v>45000</v>
      </c>
      <c r="U10" s="29">
        <f t="shared" si="56"/>
        <v>45000</v>
      </c>
      <c r="V10" s="29">
        <f t="shared" si="56"/>
        <v>45000</v>
      </c>
      <c r="W10" s="29">
        <f t="shared" si="56"/>
        <v>45000</v>
      </c>
      <c r="X10" s="29">
        <f t="shared" si="56"/>
        <v>45000</v>
      </c>
      <c r="Y10" s="29">
        <f t="shared" si="56"/>
        <v>45000</v>
      </c>
      <c r="Z10" s="29">
        <f t="shared" si="56"/>
        <v>45000</v>
      </c>
      <c r="AA10" s="29">
        <f t="shared" si="56"/>
        <v>45000</v>
      </c>
      <c r="AB10" s="29">
        <f t="shared" si="56"/>
        <v>45000</v>
      </c>
      <c r="AC10" s="29">
        <f t="shared" si="56"/>
        <v>45000</v>
      </c>
      <c r="AD10" s="29">
        <f t="shared" si="56"/>
        <v>45000</v>
      </c>
      <c r="AE10" s="29">
        <f t="shared" si="56"/>
        <v>45000</v>
      </c>
      <c r="AF10" s="29">
        <f t="shared" si="56"/>
        <v>45000</v>
      </c>
      <c r="AG10" s="29">
        <f t="shared" si="56"/>
        <v>45000</v>
      </c>
      <c r="AH10" s="29">
        <f t="shared" si="56"/>
        <v>45000</v>
      </c>
      <c r="AI10" s="29">
        <f t="shared" si="56"/>
        <v>45000</v>
      </c>
      <c r="AJ10" s="29">
        <f t="shared" si="56"/>
        <v>45000</v>
      </c>
      <c r="AK10" s="29">
        <f t="shared" si="56"/>
        <v>45000</v>
      </c>
      <c r="AL10" s="29">
        <f t="shared" si="56"/>
        <v>45000</v>
      </c>
      <c r="AM10" s="29">
        <f t="shared" si="56"/>
        <v>45000</v>
      </c>
      <c r="AN10" s="29">
        <f t="shared" si="56"/>
        <v>45000</v>
      </c>
      <c r="AO10" s="29">
        <f t="shared" si="56"/>
        <v>45000</v>
      </c>
      <c r="AP10" s="29">
        <f t="shared" si="56"/>
        <v>45000</v>
      </c>
      <c r="AQ10" s="29">
        <f t="shared" si="56"/>
        <v>45000</v>
      </c>
      <c r="AR10" s="29">
        <f t="shared" si="56"/>
        <v>45000</v>
      </c>
      <c r="AS10" s="29">
        <f t="shared" si="56"/>
        <v>45000</v>
      </c>
      <c r="AT10" s="29">
        <f t="shared" si="56"/>
        <v>45000</v>
      </c>
      <c r="AU10" s="29">
        <f t="shared" si="56"/>
        <v>45000</v>
      </c>
      <c r="AV10" s="29">
        <f t="shared" si="56"/>
        <v>45000</v>
      </c>
      <c r="AW10" s="29">
        <f t="shared" si="56"/>
        <v>45000</v>
      </c>
      <c r="AX10" s="29">
        <f t="shared" si="56"/>
        <v>45000</v>
      </c>
      <c r="AY10" s="29">
        <f t="shared" si="56"/>
        <v>45000</v>
      </c>
      <c r="AZ10" s="29">
        <f t="shared" si="56"/>
        <v>45000</v>
      </c>
      <c r="BA10" s="29">
        <f t="shared" si="56"/>
        <v>45000</v>
      </c>
      <c r="BB10" s="29">
        <f t="shared" si="56"/>
        <v>45000</v>
      </c>
      <c r="BC10" s="29">
        <f t="shared" si="56"/>
        <v>45000</v>
      </c>
      <c r="BD10" s="29">
        <f t="shared" si="56"/>
        <v>45000</v>
      </c>
      <c r="BE10" s="29">
        <f t="shared" si="56"/>
        <v>45000</v>
      </c>
      <c r="BF10" s="29">
        <f t="shared" si="56"/>
        <v>45000</v>
      </c>
      <c r="BG10" s="29">
        <f t="shared" si="56"/>
        <v>45000</v>
      </c>
      <c r="BH10" s="29">
        <f t="shared" si="56"/>
        <v>45000</v>
      </c>
      <c r="BI10" s="29">
        <f t="shared" si="56"/>
        <v>45000</v>
      </c>
      <c r="BJ10" s="29">
        <f t="shared" si="56"/>
        <v>45000</v>
      </c>
      <c r="BK10" s="29">
        <f t="shared" si="56"/>
        <v>45000</v>
      </c>
    </row>
    <row r="11" spans="1:63" outlineLevel="1">
      <c r="A11" s="33"/>
      <c r="B11" s="25" t="s">
        <v>2</v>
      </c>
      <c r="C11" s="29">
        <v>-25000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f>C11</f>
        <v>-25000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>
        <f>O11</f>
        <v>-25000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>
        <f>AA11</f>
        <v>-25000</v>
      </c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>
        <f>AM11</f>
        <v>-25000</v>
      </c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>
      <c r="A12" s="33"/>
      <c r="B12" s="24" t="s">
        <v>4</v>
      </c>
      <c r="C12" s="28">
        <f>SUM(C13:C14)</f>
        <v>1225000</v>
      </c>
      <c r="D12" s="28">
        <f>D15+D18</f>
        <v>-25000</v>
      </c>
      <c r="E12" s="28">
        <f t="shared" ref="E12:H12" si="57">E15+E18</f>
        <v>-24861.111111111113</v>
      </c>
      <c r="F12" s="28">
        <f t="shared" si="57"/>
        <v>-24722.222222222226</v>
      </c>
      <c r="G12" s="28">
        <f t="shared" si="57"/>
        <v>-24583.333333333336</v>
      </c>
      <c r="H12" s="28">
        <f t="shared" si="57"/>
        <v>-24444.444444444449</v>
      </c>
      <c r="I12" s="28">
        <f t="shared" ref="I12:BK12" si="58">I15+I18</f>
        <v>-24305.555555555558</v>
      </c>
      <c r="J12" s="28">
        <f t="shared" si="58"/>
        <v>-24166.666666666672</v>
      </c>
      <c r="K12" s="28">
        <f t="shared" si="58"/>
        <v>-24027.777777777781</v>
      </c>
      <c r="L12" s="28">
        <f t="shared" si="58"/>
        <v>-23888.888888888894</v>
      </c>
      <c r="M12" s="28">
        <f t="shared" si="58"/>
        <v>-23750.000000000004</v>
      </c>
      <c r="N12" s="28">
        <f t="shared" si="58"/>
        <v>-23611.111111111117</v>
      </c>
      <c r="O12" s="28">
        <f t="shared" si="58"/>
        <v>-23472.222222222226</v>
      </c>
      <c r="P12" s="28">
        <f t="shared" si="58"/>
        <v>-23333.333333333339</v>
      </c>
      <c r="Q12" s="28">
        <f t="shared" si="58"/>
        <v>-23194.444444444449</v>
      </c>
      <c r="R12" s="28">
        <f t="shared" si="58"/>
        <v>-23055.555555555562</v>
      </c>
      <c r="S12" s="28">
        <f t="shared" si="58"/>
        <v>-22916.666666666672</v>
      </c>
      <c r="T12" s="28">
        <f t="shared" si="58"/>
        <v>-22777.777777777785</v>
      </c>
      <c r="U12" s="28">
        <f t="shared" si="58"/>
        <v>-22638.888888888894</v>
      </c>
      <c r="V12" s="28">
        <f t="shared" si="58"/>
        <v>-22500.000000000007</v>
      </c>
      <c r="W12" s="28">
        <f t="shared" si="58"/>
        <v>-22361.11111111112</v>
      </c>
      <c r="X12" s="28">
        <f t="shared" si="58"/>
        <v>-22222.22222222223</v>
      </c>
      <c r="Y12" s="28">
        <f t="shared" si="58"/>
        <v>-22083.333333333343</v>
      </c>
      <c r="Z12" s="28">
        <f t="shared" si="58"/>
        <v>-21944.444444444453</v>
      </c>
      <c r="AA12" s="28">
        <f t="shared" si="58"/>
        <v>-21805.555555555566</v>
      </c>
      <c r="AB12" s="28">
        <f t="shared" si="58"/>
        <v>-21666.666666666675</v>
      </c>
      <c r="AC12" s="28">
        <f t="shared" si="58"/>
        <v>-21527.777777777788</v>
      </c>
      <c r="AD12" s="28">
        <f t="shared" si="58"/>
        <v>-21388.888888888898</v>
      </c>
      <c r="AE12" s="28">
        <f t="shared" si="58"/>
        <v>-21250.000000000011</v>
      </c>
      <c r="AF12" s="28">
        <f t="shared" si="58"/>
        <v>-21111.11111111112</v>
      </c>
      <c r="AG12" s="28">
        <f t="shared" si="58"/>
        <v>-20972.222222222234</v>
      </c>
      <c r="AH12" s="28">
        <f t="shared" si="58"/>
        <v>-20833.333333333343</v>
      </c>
      <c r="AI12" s="28">
        <f t="shared" si="58"/>
        <v>-20694.444444444453</v>
      </c>
      <c r="AJ12" s="28">
        <f t="shared" si="58"/>
        <v>-20555.555555555566</v>
      </c>
      <c r="AK12" s="28">
        <f t="shared" si="58"/>
        <v>-20416.666666666675</v>
      </c>
      <c r="AL12" s="28">
        <f t="shared" si="58"/>
        <v>-20277.777777777788</v>
      </c>
      <c r="AM12" s="28">
        <f t="shared" si="58"/>
        <v>-20138.888888888898</v>
      </c>
      <c r="AN12" s="28">
        <f t="shared" si="58"/>
        <v>-20000.000000000007</v>
      </c>
      <c r="AO12" s="28">
        <f t="shared" si="58"/>
        <v>-19861.11111111112</v>
      </c>
      <c r="AP12" s="28">
        <f t="shared" si="58"/>
        <v>-19722.22222222223</v>
      </c>
      <c r="AQ12" s="28">
        <f t="shared" si="58"/>
        <v>-19583.333333333343</v>
      </c>
      <c r="AR12" s="28">
        <f t="shared" si="58"/>
        <v>-19444.444444444453</v>
      </c>
      <c r="AS12" s="28">
        <f t="shared" si="58"/>
        <v>-19305.555555555562</v>
      </c>
      <c r="AT12" s="28">
        <f t="shared" si="58"/>
        <v>-19166.666666666675</v>
      </c>
      <c r="AU12" s="28">
        <f t="shared" si="58"/>
        <v>-19027.777777777785</v>
      </c>
      <c r="AV12" s="28">
        <f t="shared" si="58"/>
        <v>-18888.888888888898</v>
      </c>
      <c r="AW12" s="28">
        <f t="shared" si="58"/>
        <v>-18750.000000000007</v>
      </c>
      <c r="AX12" s="28">
        <f t="shared" si="58"/>
        <v>-18611.11111111112</v>
      </c>
      <c r="AY12" s="28">
        <f t="shared" si="58"/>
        <v>-18472.22222222223</v>
      </c>
      <c r="AZ12" s="28">
        <f t="shared" si="58"/>
        <v>-18333.333333333343</v>
      </c>
      <c r="BA12" s="28">
        <f t="shared" si="58"/>
        <v>-18194.444444444453</v>
      </c>
      <c r="BB12" s="28">
        <f t="shared" si="58"/>
        <v>-18055.555555555562</v>
      </c>
      <c r="BC12" s="28">
        <f t="shared" si="58"/>
        <v>-17916.666666666675</v>
      </c>
      <c r="BD12" s="28">
        <f t="shared" si="58"/>
        <v>-17777.777777777785</v>
      </c>
      <c r="BE12" s="28">
        <f t="shared" si="58"/>
        <v>-17638.888888888898</v>
      </c>
      <c r="BF12" s="28">
        <f t="shared" si="58"/>
        <v>-17500.000000000007</v>
      </c>
      <c r="BG12" s="28">
        <f t="shared" si="58"/>
        <v>-17361.11111111112</v>
      </c>
      <c r="BH12" s="28">
        <f t="shared" si="58"/>
        <v>-17222.22222222223</v>
      </c>
      <c r="BI12" s="28">
        <f t="shared" si="58"/>
        <v>-17083.333333333343</v>
      </c>
      <c r="BJ12" s="28">
        <f t="shared" si="58"/>
        <v>-16944.444444444453</v>
      </c>
      <c r="BK12" s="28">
        <f t="shared" si="58"/>
        <v>-16805.555555555562</v>
      </c>
    </row>
    <row r="13" spans="1:63" outlineLevel="1">
      <c r="A13" s="33"/>
      <c r="B13" s="25" t="s">
        <v>5</v>
      </c>
      <c r="C13" s="29">
        <f>-(C7+C9+C14)</f>
        <v>225000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spans="1:63" outlineLevel="1">
      <c r="A14" s="33"/>
      <c r="B14" s="25" t="s">
        <v>6</v>
      </c>
      <c r="C14" s="29">
        <v>1000000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outlineLevel="1">
      <c r="A15" s="33"/>
      <c r="B15" s="25" t="s">
        <v>20</v>
      </c>
      <c r="C15" s="29"/>
      <c r="D15" s="29">
        <f>-C14/C3/12</f>
        <v>-16666.666666666668</v>
      </c>
      <c r="E15" s="29">
        <f>D15</f>
        <v>-16666.666666666668</v>
      </c>
      <c r="F15" s="29">
        <f t="shared" ref="F15:H15" si="59">E15</f>
        <v>-16666.666666666668</v>
      </c>
      <c r="G15" s="29">
        <f t="shared" si="59"/>
        <v>-16666.666666666668</v>
      </c>
      <c r="H15" s="29">
        <f t="shared" si="59"/>
        <v>-16666.666666666668</v>
      </c>
      <c r="I15" s="29">
        <f t="shared" ref="I15:BK15" si="60">H15</f>
        <v>-16666.666666666668</v>
      </c>
      <c r="J15" s="29">
        <f t="shared" si="60"/>
        <v>-16666.666666666668</v>
      </c>
      <c r="K15" s="29">
        <f t="shared" si="60"/>
        <v>-16666.666666666668</v>
      </c>
      <c r="L15" s="29">
        <f t="shared" si="60"/>
        <v>-16666.666666666668</v>
      </c>
      <c r="M15" s="29">
        <f t="shared" si="60"/>
        <v>-16666.666666666668</v>
      </c>
      <c r="N15" s="29">
        <f t="shared" si="60"/>
        <v>-16666.666666666668</v>
      </c>
      <c r="O15" s="29">
        <f t="shared" si="60"/>
        <v>-16666.666666666668</v>
      </c>
      <c r="P15" s="29">
        <f t="shared" si="60"/>
        <v>-16666.666666666668</v>
      </c>
      <c r="Q15" s="29">
        <f t="shared" si="60"/>
        <v>-16666.666666666668</v>
      </c>
      <c r="R15" s="29">
        <f t="shared" si="60"/>
        <v>-16666.666666666668</v>
      </c>
      <c r="S15" s="29">
        <f t="shared" si="60"/>
        <v>-16666.666666666668</v>
      </c>
      <c r="T15" s="29">
        <f t="shared" si="60"/>
        <v>-16666.666666666668</v>
      </c>
      <c r="U15" s="29">
        <f t="shared" si="60"/>
        <v>-16666.666666666668</v>
      </c>
      <c r="V15" s="29">
        <f t="shared" si="60"/>
        <v>-16666.666666666668</v>
      </c>
      <c r="W15" s="29">
        <f t="shared" si="60"/>
        <v>-16666.666666666668</v>
      </c>
      <c r="X15" s="29">
        <f t="shared" si="60"/>
        <v>-16666.666666666668</v>
      </c>
      <c r="Y15" s="29">
        <f t="shared" si="60"/>
        <v>-16666.666666666668</v>
      </c>
      <c r="Z15" s="29">
        <f t="shared" si="60"/>
        <v>-16666.666666666668</v>
      </c>
      <c r="AA15" s="29">
        <f t="shared" si="60"/>
        <v>-16666.666666666668</v>
      </c>
      <c r="AB15" s="29">
        <f t="shared" si="60"/>
        <v>-16666.666666666668</v>
      </c>
      <c r="AC15" s="29">
        <f t="shared" si="60"/>
        <v>-16666.666666666668</v>
      </c>
      <c r="AD15" s="29">
        <f t="shared" si="60"/>
        <v>-16666.666666666668</v>
      </c>
      <c r="AE15" s="29">
        <f t="shared" si="60"/>
        <v>-16666.666666666668</v>
      </c>
      <c r="AF15" s="29">
        <f t="shared" si="60"/>
        <v>-16666.666666666668</v>
      </c>
      <c r="AG15" s="29">
        <f t="shared" si="60"/>
        <v>-16666.666666666668</v>
      </c>
      <c r="AH15" s="29">
        <f t="shared" si="60"/>
        <v>-16666.666666666668</v>
      </c>
      <c r="AI15" s="29">
        <f t="shared" si="60"/>
        <v>-16666.666666666668</v>
      </c>
      <c r="AJ15" s="29">
        <f t="shared" si="60"/>
        <v>-16666.666666666668</v>
      </c>
      <c r="AK15" s="29">
        <f t="shared" si="60"/>
        <v>-16666.666666666668</v>
      </c>
      <c r="AL15" s="29">
        <f t="shared" si="60"/>
        <v>-16666.666666666668</v>
      </c>
      <c r="AM15" s="29">
        <f t="shared" si="60"/>
        <v>-16666.666666666668</v>
      </c>
      <c r="AN15" s="29">
        <f t="shared" si="60"/>
        <v>-16666.666666666668</v>
      </c>
      <c r="AO15" s="29">
        <f t="shared" si="60"/>
        <v>-16666.666666666668</v>
      </c>
      <c r="AP15" s="29">
        <f t="shared" si="60"/>
        <v>-16666.666666666668</v>
      </c>
      <c r="AQ15" s="29">
        <f t="shared" si="60"/>
        <v>-16666.666666666668</v>
      </c>
      <c r="AR15" s="29">
        <f t="shared" si="60"/>
        <v>-16666.666666666668</v>
      </c>
      <c r="AS15" s="29">
        <f t="shared" si="60"/>
        <v>-16666.666666666668</v>
      </c>
      <c r="AT15" s="29">
        <f t="shared" si="60"/>
        <v>-16666.666666666668</v>
      </c>
      <c r="AU15" s="29">
        <f t="shared" si="60"/>
        <v>-16666.666666666668</v>
      </c>
      <c r="AV15" s="29">
        <f t="shared" si="60"/>
        <v>-16666.666666666668</v>
      </c>
      <c r="AW15" s="29">
        <f t="shared" si="60"/>
        <v>-16666.666666666668</v>
      </c>
      <c r="AX15" s="29">
        <f t="shared" si="60"/>
        <v>-16666.666666666668</v>
      </c>
      <c r="AY15" s="29">
        <f t="shared" si="60"/>
        <v>-16666.666666666668</v>
      </c>
      <c r="AZ15" s="29">
        <f t="shared" si="60"/>
        <v>-16666.666666666668</v>
      </c>
      <c r="BA15" s="29">
        <f t="shared" si="60"/>
        <v>-16666.666666666668</v>
      </c>
      <c r="BB15" s="29">
        <f t="shared" si="60"/>
        <v>-16666.666666666668</v>
      </c>
      <c r="BC15" s="29">
        <f t="shared" si="60"/>
        <v>-16666.666666666668</v>
      </c>
      <c r="BD15" s="29">
        <f t="shared" si="60"/>
        <v>-16666.666666666668</v>
      </c>
      <c r="BE15" s="29">
        <f t="shared" si="60"/>
        <v>-16666.666666666668</v>
      </c>
      <c r="BF15" s="29">
        <f t="shared" si="60"/>
        <v>-16666.666666666668</v>
      </c>
      <c r="BG15" s="29">
        <f t="shared" si="60"/>
        <v>-16666.666666666668</v>
      </c>
      <c r="BH15" s="29">
        <f t="shared" si="60"/>
        <v>-16666.666666666668</v>
      </c>
      <c r="BI15" s="29">
        <f t="shared" si="60"/>
        <v>-16666.666666666668</v>
      </c>
      <c r="BJ15" s="29">
        <f t="shared" si="60"/>
        <v>-16666.666666666668</v>
      </c>
      <c r="BK15" s="29">
        <f t="shared" si="60"/>
        <v>-16666.666666666668</v>
      </c>
    </row>
    <row r="16" spans="1:63" outlineLevel="1">
      <c r="A16" s="33"/>
      <c r="B16" s="25" t="s">
        <v>23</v>
      </c>
      <c r="C16" s="29"/>
      <c r="D16" s="29">
        <f>C14+D15</f>
        <v>983333.33333333337</v>
      </c>
      <c r="E16" s="29">
        <f>D16+E15</f>
        <v>966666.66666666674</v>
      </c>
      <c r="F16" s="29">
        <f t="shared" ref="F16:H16" si="61">E16+F15</f>
        <v>950000.00000000012</v>
      </c>
      <c r="G16" s="29">
        <f t="shared" si="61"/>
        <v>933333.33333333349</v>
      </c>
      <c r="H16" s="29">
        <f t="shared" si="61"/>
        <v>916666.66666666686</v>
      </c>
      <c r="I16" s="29">
        <f t="shared" ref="I16" si="62">H16+I15</f>
        <v>900000.00000000023</v>
      </c>
      <c r="J16" s="29">
        <f t="shared" ref="J16" si="63">I16+J15</f>
        <v>883333.3333333336</v>
      </c>
      <c r="K16" s="29">
        <f t="shared" ref="K16" si="64">J16+K15</f>
        <v>866666.66666666698</v>
      </c>
      <c r="L16" s="29">
        <f t="shared" ref="L16" si="65">K16+L15</f>
        <v>850000.00000000035</v>
      </c>
      <c r="M16" s="29">
        <f t="shared" ref="M16" si="66">L16+M15</f>
        <v>833333.33333333372</v>
      </c>
      <c r="N16" s="29">
        <f t="shared" ref="N16" si="67">M16+N15</f>
        <v>816666.66666666709</v>
      </c>
      <c r="O16" s="29">
        <f t="shared" ref="O16" si="68">N16+O15</f>
        <v>800000.00000000047</v>
      </c>
      <c r="P16" s="29">
        <f t="shared" ref="P16" si="69">O16+P15</f>
        <v>783333.33333333384</v>
      </c>
      <c r="Q16" s="29">
        <f t="shared" ref="Q16" si="70">P16+Q15</f>
        <v>766666.66666666721</v>
      </c>
      <c r="R16" s="29">
        <f t="shared" ref="R16" si="71">Q16+R15</f>
        <v>750000.00000000058</v>
      </c>
      <c r="S16" s="29">
        <f t="shared" ref="S16" si="72">R16+S15</f>
        <v>733333.33333333395</v>
      </c>
      <c r="T16" s="29">
        <f t="shared" ref="T16" si="73">S16+T15</f>
        <v>716666.66666666733</v>
      </c>
      <c r="U16" s="29">
        <f t="shared" ref="U16" si="74">T16+U15</f>
        <v>700000.0000000007</v>
      </c>
      <c r="V16" s="29">
        <f t="shared" ref="V16" si="75">U16+V15</f>
        <v>683333.33333333407</v>
      </c>
      <c r="W16" s="29">
        <f t="shared" ref="W16" si="76">V16+W15</f>
        <v>666666.66666666744</v>
      </c>
      <c r="X16" s="29">
        <f t="shared" ref="X16" si="77">W16+X15</f>
        <v>650000.00000000081</v>
      </c>
      <c r="Y16" s="29">
        <f t="shared" ref="Y16" si="78">X16+Y15</f>
        <v>633333.33333333419</v>
      </c>
      <c r="Z16" s="29">
        <f t="shared" ref="Z16" si="79">Y16+Z15</f>
        <v>616666.66666666756</v>
      </c>
      <c r="AA16" s="29">
        <f t="shared" ref="AA16" si="80">Z16+AA15</f>
        <v>600000.00000000093</v>
      </c>
      <c r="AB16" s="29">
        <f t="shared" ref="AB16" si="81">AA16+AB15</f>
        <v>583333.3333333343</v>
      </c>
      <c r="AC16" s="29">
        <f t="shared" ref="AC16" si="82">AB16+AC15</f>
        <v>566666.66666666768</v>
      </c>
      <c r="AD16" s="29">
        <f t="shared" ref="AD16" si="83">AC16+AD15</f>
        <v>550000.00000000105</v>
      </c>
      <c r="AE16" s="29">
        <f t="shared" ref="AE16" si="84">AD16+AE15</f>
        <v>533333.33333333442</v>
      </c>
      <c r="AF16" s="29">
        <f t="shared" ref="AF16" si="85">AE16+AF15</f>
        <v>516666.66666666773</v>
      </c>
      <c r="AG16" s="29">
        <f t="shared" ref="AG16" si="86">AF16+AG15</f>
        <v>500000.00000000105</v>
      </c>
      <c r="AH16" s="29">
        <f t="shared" ref="AH16" si="87">AG16+AH15</f>
        <v>483333.33333333436</v>
      </c>
      <c r="AI16" s="29">
        <f t="shared" ref="AI16" si="88">AH16+AI15</f>
        <v>466666.66666666768</v>
      </c>
      <c r="AJ16" s="29">
        <f t="shared" ref="AJ16" si="89">AI16+AJ15</f>
        <v>450000.00000000099</v>
      </c>
      <c r="AK16" s="29">
        <f t="shared" ref="AK16" si="90">AJ16+AK15</f>
        <v>433333.3333333343</v>
      </c>
      <c r="AL16" s="29">
        <f t="shared" ref="AL16" si="91">AK16+AL15</f>
        <v>416666.66666666762</v>
      </c>
      <c r="AM16" s="29">
        <f t="shared" ref="AM16" si="92">AL16+AM15</f>
        <v>400000.00000000093</v>
      </c>
      <c r="AN16" s="29">
        <f t="shared" ref="AN16" si="93">AM16+AN15</f>
        <v>383333.33333333425</v>
      </c>
      <c r="AO16" s="29">
        <f t="shared" ref="AO16" si="94">AN16+AO15</f>
        <v>366666.66666666756</v>
      </c>
      <c r="AP16" s="29">
        <f t="shared" ref="AP16" si="95">AO16+AP15</f>
        <v>350000.00000000087</v>
      </c>
      <c r="AQ16" s="29">
        <f t="shared" ref="AQ16" si="96">AP16+AQ15</f>
        <v>333333.33333333419</v>
      </c>
      <c r="AR16" s="29">
        <f t="shared" ref="AR16" si="97">AQ16+AR15</f>
        <v>316666.6666666675</v>
      </c>
      <c r="AS16" s="29">
        <f t="shared" ref="AS16" si="98">AR16+AS15</f>
        <v>300000.00000000081</v>
      </c>
      <c r="AT16" s="29">
        <f t="shared" ref="AT16" si="99">AS16+AT15</f>
        <v>283333.33333333413</v>
      </c>
      <c r="AU16" s="29">
        <f t="shared" ref="AU16" si="100">AT16+AU15</f>
        <v>266666.66666666744</v>
      </c>
      <c r="AV16" s="29">
        <f t="shared" ref="AV16" si="101">AU16+AV15</f>
        <v>250000.00000000079</v>
      </c>
      <c r="AW16" s="29">
        <f t="shared" ref="AW16" si="102">AV16+AW15</f>
        <v>233333.33333333413</v>
      </c>
      <c r="AX16" s="29">
        <f t="shared" ref="AX16" si="103">AW16+AX15</f>
        <v>216666.66666666747</v>
      </c>
      <c r="AY16" s="29">
        <f t="shared" ref="AY16" si="104">AX16+AY15</f>
        <v>200000.00000000081</v>
      </c>
      <c r="AZ16" s="29">
        <f t="shared" ref="AZ16" si="105">AY16+AZ15</f>
        <v>183333.33333333416</v>
      </c>
      <c r="BA16" s="29">
        <f t="shared" ref="BA16" si="106">AZ16+BA15</f>
        <v>166666.6666666675</v>
      </c>
      <c r="BB16" s="29">
        <f t="shared" ref="BB16" si="107">BA16+BB15</f>
        <v>150000.00000000084</v>
      </c>
      <c r="BC16" s="29">
        <f t="shared" ref="BC16" si="108">BB16+BC15</f>
        <v>133333.33333333419</v>
      </c>
      <c r="BD16" s="29">
        <f t="shared" ref="BD16" si="109">BC16+BD15</f>
        <v>116666.66666666752</v>
      </c>
      <c r="BE16" s="29">
        <f t="shared" ref="BE16" si="110">BD16+BE15</f>
        <v>100000.00000000084</v>
      </c>
      <c r="BF16" s="29">
        <f t="shared" ref="BF16" si="111">BE16+BF15</f>
        <v>83333.333333334172</v>
      </c>
      <c r="BG16" s="29">
        <f t="shared" ref="BG16" si="112">BF16+BG15</f>
        <v>66666.666666667501</v>
      </c>
      <c r="BH16" s="29">
        <f t="shared" ref="BH16" si="113">BG16+BH15</f>
        <v>50000.000000000829</v>
      </c>
      <c r="BI16" s="29">
        <f t="shared" ref="BI16" si="114">BH16+BI15</f>
        <v>33333.333333334158</v>
      </c>
      <c r="BJ16" s="29">
        <f t="shared" ref="BJ16" si="115">BI16+BJ15</f>
        <v>16666.66666666749</v>
      </c>
      <c r="BK16" s="29">
        <f t="shared" ref="BK16" si="116">BJ16+BK15</f>
        <v>8.2218321040272713E-10</v>
      </c>
    </row>
    <row r="17" spans="1:63" outlineLevel="1">
      <c r="A17" s="33"/>
      <c r="B17" s="25" t="s">
        <v>18</v>
      </c>
      <c r="C17" s="29"/>
      <c r="D17" s="29">
        <f>C14*$C$2/12</f>
        <v>8333.3333333333339</v>
      </c>
      <c r="E17" s="29">
        <f t="shared" ref="E17:AJ17" si="117">D16*$C$2/12</f>
        <v>8194.4444444444453</v>
      </c>
      <c r="F17" s="29">
        <f t="shared" si="117"/>
        <v>8055.5555555555575</v>
      </c>
      <c r="G17" s="29">
        <f t="shared" si="117"/>
        <v>7916.6666666666679</v>
      </c>
      <c r="H17" s="29">
        <f t="shared" si="117"/>
        <v>7777.7777777777801</v>
      </c>
      <c r="I17" s="29">
        <f t="shared" si="117"/>
        <v>7638.8888888888905</v>
      </c>
      <c r="J17" s="29">
        <f t="shared" si="117"/>
        <v>7500.0000000000027</v>
      </c>
      <c r="K17" s="29">
        <f t="shared" si="117"/>
        <v>7361.111111111114</v>
      </c>
      <c r="L17" s="29">
        <f t="shared" si="117"/>
        <v>7222.2222222222254</v>
      </c>
      <c r="M17" s="29">
        <f t="shared" si="117"/>
        <v>7083.3333333333367</v>
      </c>
      <c r="N17" s="29">
        <f t="shared" si="117"/>
        <v>6944.444444444448</v>
      </c>
      <c r="O17" s="29">
        <f t="shared" si="117"/>
        <v>6805.5555555555593</v>
      </c>
      <c r="P17" s="29">
        <f t="shared" si="117"/>
        <v>6666.6666666666715</v>
      </c>
      <c r="Q17" s="29">
        <f t="shared" si="117"/>
        <v>6527.7777777777819</v>
      </c>
      <c r="R17" s="29">
        <f t="shared" si="117"/>
        <v>6388.8888888888941</v>
      </c>
      <c r="S17" s="29">
        <f t="shared" si="117"/>
        <v>6250.0000000000045</v>
      </c>
      <c r="T17" s="29">
        <f t="shared" si="117"/>
        <v>6111.1111111111168</v>
      </c>
      <c r="U17" s="29">
        <f t="shared" si="117"/>
        <v>5972.2222222222272</v>
      </c>
      <c r="V17" s="29">
        <f t="shared" si="117"/>
        <v>5833.3333333333394</v>
      </c>
      <c r="W17" s="29">
        <f t="shared" si="117"/>
        <v>5694.4444444444516</v>
      </c>
      <c r="X17" s="29">
        <f t="shared" si="117"/>
        <v>5555.555555555562</v>
      </c>
      <c r="Y17" s="29">
        <f t="shared" si="117"/>
        <v>5416.6666666666742</v>
      </c>
      <c r="Z17" s="29">
        <f t="shared" si="117"/>
        <v>5277.7777777777856</v>
      </c>
      <c r="AA17" s="29">
        <f t="shared" si="117"/>
        <v>5138.8888888888969</v>
      </c>
      <c r="AB17" s="29">
        <f t="shared" si="117"/>
        <v>5000.0000000000082</v>
      </c>
      <c r="AC17" s="29">
        <f t="shared" si="117"/>
        <v>4861.1111111111195</v>
      </c>
      <c r="AD17" s="29">
        <f t="shared" si="117"/>
        <v>4722.2222222222308</v>
      </c>
      <c r="AE17" s="29">
        <f t="shared" si="117"/>
        <v>4583.3333333333421</v>
      </c>
      <c r="AF17" s="29">
        <f t="shared" si="117"/>
        <v>4444.4444444444534</v>
      </c>
      <c r="AG17" s="29">
        <f t="shared" si="117"/>
        <v>4305.5555555555648</v>
      </c>
      <c r="AH17" s="29">
        <f t="shared" si="117"/>
        <v>4166.6666666666761</v>
      </c>
      <c r="AI17" s="29">
        <f t="shared" si="117"/>
        <v>4027.7777777777865</v>
      </c>
      <c r="AJ17" s="29">
        <f t="shared" si="117"/>
        <v>3888.8888888888978</v>
      </c>
      <c r="AK17" s="29">
        <f t="shared" ref="AK17:BK17" si="118">AJ16*$C$2/12</f>
        <v>3750.0000000000086</v>
      </c>
      <c r="AL17" s="29">
        <f t="shared" si="118"/>
        <v>3611.111111111119</v>
      </c>
      <c r="AM17" s="29">
        <f t="shared" si="118"/>
        <v>3472.2222222222304</v>
      </c>
      <c r="AN17" s="29">
        <f t="shared" si="118"/>
        <v>3333.3333333333412</v>
      </c>
      <c r="AO17" s="29">
        <f t="shared" si="118"/>
        <v>3194.4444444444521</v>
      </c>
      <c r="AP17" s="29">
        <f t="shared" si="118"/>
        <v>3055.5555555555634</v>
      </c>
      <c r="AQ17" s="29">
        <f t="shared" si="118"/>
        <v>2916.6666666666738</v>
      </c>
      <c r="AR17" s="29">
        <f t="shared" si="118"/>
        <v>2777.7777777777851</v>
      </c>
      <c r="AS17" s="29">
        <f t="shared" si="118"/>
        <v>2638.888888888896</v>
      </c>
      <c r="AT17" s="29">
        <f t="shared" si="118"/>
        <v>2500.0000000000068</v>
      </c>
      <c r="AU17" s="29">
        <f t="shared" si="118"/>
        <v>2361.1111111111181</v>
      </c>
      <c r="AV17" s="29">
        <f t="shared" si="118"/>
        <v>2222.2222222222285</v>
      </c>
      <c r="AW17" s="29">
        <f t="shared" si="118"/>
        <v>2083.3333333333399</v>
      </c>
      <c r="AX17" s="29">
        <f t="shared" si="118"/>
        <v>1944.4444444444514</v>
      </c>
      <c r="AY17" s="29">
        <f t="shared" si="118"/>
        <v>1805.5555555555623</v>
      </c>
      <c r="AZ17" s="29">
        <f t="shared" si="118"/>
        <v>1666.6666666666736</v>
      </c>
      <c r="BA17" s="29">
        <f t="shared" si="118"/>
        <v>1527.7777777777846</v>
      </c>
      <c r="BB17" s="29">
        <f t="shared" si="118"/>
        <v>1388.888888888896</v>
      </c>
      <c r="BC17" s="29">
        <f t="shared" si="118"/>
        <v>1250.000000000007</v>
      </c>
      <c r="BD17" s="29">
        <f t="shared" si="118"/>
        <v>1111.1111111111184</v>
      </c>
      <c r="BE17" s="29">
        <f t="shared" si="118"/>
        <v>972.22222222222933</v>
      </c>
      <c r="BF17" s="29">
        <f t="shared" si="118"/>
        <v>833.33333333334042</v>
      </c>
      <c r="BG17" s="29">
        <f t="shared" si="118"/>
        <v>694.44444444445151</v>
      </c>
      <c r="BH17" s="29">
        <f t="shared" si="118"/>
        <v>555.55555555556259</v>
      </c>
      <c r="BI17" s="29">
        <f t="shared" si="118"/>
        <v>416.66666666667362</v>
      </c>
      <c r="BJ17" s="29">
        <f t="shared" si="118"/>
        <v>277.77777777778465</v>
      </c>
      <c r="BK17" s="29">
        <f t="shared" si="118"/>
        <v>138.88888888889576</v>
      </c>
    </row>
    <row r="18" spans="1:63" outlineLevel="1">
      <c r="A18" s="33"/>
      <c r="B18" s="25" t="s">
        <v>19</v>
      </c>
      <c r="C18" s="29"/>
      <c r="D18" s="29">
        <f>-D17</f>
        <v>-8333.3333333333339</v>
      </c>
      <c r="E18" s="29">
        <f>-E17</f>
        <v>-8194.4444444444453</v>
      </c>
      <c r="F18" s="29">
        <f t="shared" ref="F18:H18" si="119">-F17</f>
        <v>-8055.5555555555575</v>
      </c>
      <c r="G18" s="29">
        <f t="shared" si="119"/>
        <v>-7916.6666666666679</v>
      </c>
      <c r="H18" s="29">
        <f t="shared" si="119"/>
        <v>-7777.7777777777801</v>
      </c>
      <c r="I18" s="29">
        <f t="shared" ref="I18" si="120">-I17</f>
        <v>-7638.8888888888905</v>
      </c>
      <c r="J18" s="29">
        <f t="shared" ref="J18" si="121">-J17</f>
        <v>-7500.0000000000027</v>
      </c>
      <c r="K18" s="29">
        <f t="shared" ref="K18" si="122">-K17</f>
        <v>-7361.111111111114</v>
      </c>
      <c r="L18" s="29">
        <f t="shared" ref="L18" si="123">-L17</f>
        <v>-7222.2222222222254</v>
      </c>
      <c r="M18" s="29">
        <f t="shared" ref="M18" si="124">-M17</f>
        <v>-7083.3333333333367</v>
      </c>
      <c r="N18" s="29">
        <f t="shared" ref="N18" si="125">-N17</f>
        <v>-6944.444444444448</v>
      </c>
      <c r="O18" s="29">
        <f t="shared" ref="O18" si="126">-O17</f>
        <v>-6805.5555555555593</v>
      </c>
      <c r="P18" s="29">
        <f t="shared" ref="P18" si="127">-P17</f>
        <v>-6666.6666666666715</v>
      </c>
      <c r="Q18" s="29">
        <f t="shared" ref="Q18" si="128">-Q17</f>
        <v>-6527.7777777777819</v>
      </c>
      <c r="R18" s="29">
        <f t="shared" ref="R18" si="129">-R17</f>
        <v>-6388.8888888888941</v>
      </c>
      <c r="S18" s="29">
        <f t="shared" ref="S18" si="130">-S17</f>
        <v>-6250.0000000000045</v>
      </c>
      <c r="T18" s="29">
        <f t="shared" ref="T18" si="131">-T17</f>
        <v>-6111.1111111111168</v>
      </c>
      <c r="U18" s="29">
        <f t="shared" ref="U18" si="132">-U17</f>
        <v>-5972.2222222222272</v>
      </c>
      <c r="V18" s="29">
        <f t="shared" ref="V18" si="133">-V17</f>
        <v>-5833.3333333333394</v>
      </c>
      <c r="W18" s="29">
        <f t="shared" ref="W18" si="134">-W17</f>
        <v>-5694.4444444444516</v>
      </c>
      <c r="X18" s="29">
        <f t="shared" ref="X18" si="135">-X17</f>
        <v>-5555.555555555562</v>
      </c>
      <c r="Y18" s="29">
        <f t="shared" ref="Y18" si="136">-Y17</f>
        <v>-5416.6666666666742</v>
      </c>
      <c r="Z18" s="29">
        <f t="shared" ref="Z18" si="137">-Z17</f>
        <v>-5277.7777777777856</v>
      </c>
      <c r="AA18" s="29">
        <f t="shared" ref="AA18" si="138">-AA17</f>
        <v>-5138.8888888888969</v>
      </c>
      <c r="AB18" s="29">
        <f t="shared" ref="AB18" si="139">-AB17</f>
        <v>-5000.0000000000082</v>
      </c>
      <c r="AC18" s="29">
        <f t="shared" ref="AC18" si="140">-AC17</f>
        <v>-4861.1111111111195</v>
      </c>
      <c r="AD18" s="29">
        <f t="shared" ref="AD18" si="141">-AD17</f>
        <v>-4722.2222222222308</v>
      </c>
      <c r="AE18" s="29">
        <f t="shared" ref="AE18" si="142">-AE17</f>
        <v>-4583.3333333333421</v>
      </c>
      <c r="AF18" s="29">
        <f t="shared" ref="AF18" si="143">-AF17</f>
        <v>-4444.4444444444534</v>
      </c>
      <c r="AG18" s="29">
        <f t="shared" ref="AG18" si="144">-AG17</f>
        <v>-4305.5555555555648</v>
      </c>
      <c r="AH18" s="29">
        <f t="shared" ref="AH18" si="145">-AH17</f>
        <v>-4166.6666666666761</v>
      </c>
      <c r="AI18" s="29">
        <f t="shared" ref="AI18" si="146">-AI17</f>
        <v>-4027.7777777777865</v>
      </c>
      <c r="AJ18" s="29">
        <f t="shared" ref="AJ18" si="147">-AJ17</f>
        <v>-3888.8888888888978</v>
      </c>
      <c r="AK18" s="29">
        <f t="shared" ref="AK18" si="148">-AK17</f>
        <v>-3750.0000000000086</v>
      </c>
      <c r="AL18" s="29">
        <f t="shared" ref="AL18" si="149">-AL17</f>
        <v>-3611.111111111119</v>
      </c>
      <c r="AM18" s="29">
        <f t="shared" ref="AM18" si="150">-AM17</f>
        <v>-3472.2222222222304</v>
      </c>
      <c r="AN18" s="29">
        <f t="shared" ref="AN18" si="151">-AN17</f>
        <v>-3333.3333333333412</v>
      </c>
      <c r="AO18" s="29">
        <f t="shared" ref="AO18" si="152">-AO17</f>
        <v>-3194.4444444444521</v>
      </c>
      <c r="AP18" s="29">
        <f t="shared" ref="AP18" si="153">-AP17</f>
        <v>-3055.5555555555634</v>
      </c>
      <c r="AQ18" s="29">
        <f t="shared" ref="AQ18" si="154">-AQ17</f>
        <v>-2916.6666666666738</v>
      </c>
      <c r="AR18" s="29">
        <f t="shared" ref="AR18" si="155">-AR17</f>
        <v>-2777.7777777777851</v>
      </c>
      <c r="AS18" s="29">
        <f t="shared" ref="AS18" si="156">-AS17</f>
        <v>-2638.888888888896</v>
      </c>
      <c r="AT18" s="29">
        <f t="shared" ref="AT18" si="157">-AT17</f>
        <v>-2500.0000000000068</v>
      </c>
      <c r="AU18" s="29">
        <f t="shared" ref="AU18" si="158">-AU17</f>
        <v>-2361.1111111111181</v>
      </c>
      <c r="AV18" s="29">
        <f t="shared" ref="AV18" si="159">-AV17</f>
        <v>-2222.2222222222285</v>
      </c>
      <c r="AW18" s="29">
        <f t="shared" ref="AW18" si="160">-AW17</f>
        <v>-2083.3333333333399</v>
      </c>
      <c r="AX18" s="29">
        <f t="shared" ref="AX18" si="161">-AX17</f>
        <v>-1944.4444444444514</v>
      </c>
      <c r="AY18" s="29">
        <f t="shared" ref="AY18" si="162">-AY17</f>
        <v>-1805.5555555555623</v>
      </c>
      <c r="AZ18" s="29">
        <f t="shared" ref="AZ18" si="163">-AZ17</f>
        <v>-1666.6666666666736</v>
      </c>
      <c r="BA18" s="29">
        <f t="shared" ref="BA18" si="164">-BA17</f>
        <v>-1527.7777777777846</v>
      </c>
      <c r="BB18" s="29">
        <f t="shared" ref="BB18" si="165">-BB17</f>
        <v>-1388.888888888896</v>
      </c>
      <c r="BC18" s="29">
        <f t="shared" ref="BC18" si="166">-BC17</f>
        <v>-1250.000000000007</v>
      </c>
      <c r="BD18" s="29">
        <f t="shared" ref="BD18" si="167">-BD17</f>
        <v>-1111.1111111111184</v>
      </c>
      <c r="BE18" s="29">
        <f t="shared" ref="BE18" si="168">-BE17</f>
        <v>-972.22222222222933</v>
      </c>
      <c r="BF18" s="29">
        <f t="shared" ref="BF18" si="169">-BF17</f>
        <v>-833.33333333334042</v>
      </c>
      <c r="BG18" s="29">
        <f t="shared" ref="BG18" si="170">-BG17</f>
        <v>-694.44444444445151</v>
      </c>
      <c r="BH18" s="29">
        <f t="shared" ref="BH18" si="171">-BH17</f>
        <v>-555.55555555556259</v>
      </c>
      <c r="BI18" s="29">
        <f t="shared" ref="BI18" si="172">-BI17</f>
        <v>-416.66666666667362</v>
      </c>
      <c r="BJ18" s="29">
        <f t="shared" ref="BJ18" si="173">-BJ17</f>
        <v>-277.77777777778465</v>
      </c>
      <c r="BK18" s="29">
        <f t="shared" ref="BK18" si="174">-BK17</f>
        <v>-138.88888888889576</v>
      </c>
    </row>
    <row r="19" spans="1:63">
      <c r="A19" s="33"/>
      <c r="B19" s="24" t="s">
        <v>11</v>
      </c>
      <c r="C19" s="28">
        <v>0</v>
      </c>
      <c r="D19" s="28">
        <f>C20</f>
        <v>0</v>
      </c>
      <c r="E19" s="28">
        <f t="shared" ref="E19:BK19" si="175">D20</f>
        <v>20000</v>
      </c>
      <c r="F19" s="28">
        <f t="shared" si="175"/>
        <v>40138.888888888891</v>
      </c>
      <c r="G19" s="28">
        <f t="shared" si="175"/>
        <v>60416.666666666664</v>
      </c>
      <c r="H19" s="28">
        <f t="shared" si="175"/>
        <v>80833.333333333328</v>
      </c>
      <c r="I19" s="28">
        <f t="shared" si="175"/>
        <v>101388.88888888888</v>
      </c>
      <c r="J19" s="28">
        <f t="shared" si="175"/>
        <v>122083.33333333331</v>
      </c>
      <c r="K19" s="28">
        <f t="shared" si="175"/>
        <v>142916.66666666663</v>
      </c>
      <c r="L19" s="28">
        <f t="shared" si="175"/>
        <v>163888.88888888885</v>
      </c>
      <c r="M19" s="28">
        <f t="shared" si="175"/>
        <v>184999.99999999994</v>
      </c>
      <c r="N19" s="28">
        <f t="shared" si="175"/>
        <v>206249.99999999994</v>
      </c>
      <c r="O19" s="28">
        <f t="shared" si="175"/>
        <v>227638.88888888882</v>
      </c>
      <c r="P19" s="28">
        <f t="shared" si="175"/>
        <v>224166.6666666666</v>
      </c>
      <c r="Q19" s="28">
        <f t="shared" si="175"/>
        <v>245833.33333333326</v>
      </c>
      <c r="R19" s="28">
        <f t="shared" si="175"/>
        <v>267638.88888888882</v>
      </c>
      <c r="S19" s="28">
        <f t="shared" si="175"/>
        <v>289583.33333333326</v>
      </c>
      <c r="T19" s="28">
        <f t="shared" si="175"/>
        <v>311666.66666666657</v>
      </c>
      <c r="U19" s="28">
        <f t="shared" si="175"/>
        <v>333888.88888888876</v>
      </c>
      <c r="V19" s="28">
        <f t="shared" si="175"/>
        <v>356249.99999999988</v>
      </c>
      <c r="W19" s="28">
        <f t="shared" si="175"/>
        <v>378749.99999999988</v>
      </c>
      <c r="X19" s="28">
        <f t="shared" si="175"/>
        <v>401388.88888888876</v>
      </c>
      <c r="Y19" s="28">
        <f t="shared" si="175"/>
        <v>424166.66666666651</v>
      </c>
      <c r="Z19" s="28">
        <f t="shared" si="175"/>
        <v>447083.33333333314</v>
      </c>
      <c r="AA19" s="28">
        <f t="shared" si="175"/>
        <v>470138.8888888887</v>
      </c>
      <c r="AB19" s="28">
        <f t="shared" si="175"/>
        <v>468333.33333333314</v>
      </c>
      <c r="AC19" s="28">
        <f t="shared" si="175"/>
        <v>491666.66666666645</v>
      </c>
      <c r="AD19" s="28">
        <f t="shared" si="175"/>
        <v>515138.88888888864</v>
      </c>
      <c r="AE19" s="28">
        <f t="shared" si="175"/>
        <v>538749.99999999977</v>
      </c>
      <c r="AF19" s="28">
        <f t="shared" si="175"/>
        <v>562499.99999999977</v>
      </c>
      <c r="AG19" s="28">
        <f t="shared" si="175"/>
        <v>586388.88888888864</v>
      </c>
      <c r="AH19" s="28">
        <f t="shared" si="175"/>
        <v>610416.6666666664</v>
      </c>
      <c r="AI19" s="28">
        <f t="shared" si="175"/>
        <v>634583.33333333302</v>
      </c>
      <c r="AJ19" s="28">
        <f t="shared" si="175"/>
        <v>658888.88888888853</v>
      </c>
      <c r="AK19" s="28">
        <f t="shared" si="175"/>
        <v>683333.33333333291</v>
      </c>
      <c r="AL19" s="28">
        <f t="shared" si="175"/>
        <v>707916.66666666628</v>
      </c>
      <c r="AM19" s="28">
        <f t="shared" si="175"/>
        <v>732638.88888888853</v>
      </c>
      <c r="AN19" s="28">
        <f t="shared" si="175"/>
        <v>732499.99999999965</v>
      </c>
      <c r="AO19" s="28">
        <f t="shared" si="175"/>
        <v>757499.99999999965</v>
      </c>
      <c r="AP19" s="28">
        <f t="shared" si="175"/>
        <v>782638.88888888853</v>
      </c>
      <c r="AQ19" s="28">
        <f t="shared" si="175"/>
        <v>807916.66666666628</v>
      </c>
      <c r="AR19" s="28">
        <f t="shared" si="175"/>
        <v>833333.33333333291</v>
      </c>
      <c r="AS19" s="28">
        <f t="shared" si="175"/>
        <v>858888.88888888841</v>
      </c>
      <c r="AT19" s="28">
        <f t="shared" si="175"/>
        <v>884583.33333333279</v>
      </c>
      <c r="AU19" s="28">
        <f t="shared" si="175"/>
        <v>910416.66666666616</v>
      </c>
      <c r="AV19" s="28">
        <f t="shared" si="175"/>
        <v>936388.88888888841</v>
      </c>
      <c r="AW19" s="28">
        <f t="shared" si="175"/>
        <v>962499.99999999953</v>
      </c>
      <c r="AX19" s="28">
        <f t="shared" si="175"/>
        <v>988749.99999999953</v>
      </c>
      <c r="AY19" s="28">
        <f t="shared" si="175"/>
        <v>1015138.8888888884</v>
      </c>
      <c r="AZ19" s="28">
        <f t="shared" si="175"/>
        <v>1016666.6666666662</v>
      </c>
      <c r="BA19" s="28">
        <f t="shared" si="175"/>
        <v>1043333.3333333328</v>
      </c>
      <c r="BB19" s="28">
        <f t="shared" si="175"/>
        <v>1070138.8888888883</v>
      </c>
      <c r="BC19" s="28">
        <f t="shared" si="175"/>
        <v>1097083.3333333328</v>
      </c>
      <c r="BD19" s="28">
        <f t="shared" si="175"/>
        <v>1124166.666666666</v>
      </c>
      <c r="BE19" s="28">
        <f t="shared" si="175"/>
        <v>1151388.8888888883</v>
      </c>
      <c r="BF19" s="28">
        <f t="shared" si="175"/>
        <v>1178749.9999999993</v>
      </c>
      <c r="BG19" s="28">
        <f t="shared" si="175"/>
        <v>1206249.9999999993</v>
      </c>
      <c r="BH19" s="28">
        <f t="shared" si="175"/>
        <v>1233888.8888888883</v>
      </c>
      <c r="BI19" s="28">
        <f t="shared" si="175"/>
        <v>1261666.666666666</v>
      </c>
      <c r="BJ19" s="28">
        <f t="shared" si="175"/>
        <v>1289583.3333333328</v>
      </c>
      <c r="BK19" s="28">
        <f t="shared" si="175"/>
        <v>1317638.8888888883</v>
      </c>
    </row>
    <row r="20" spans="1:63">
      <c r="A20" s="33"/>
      <c r="B20" s="24" t="s">
        <v>12</v>
      </c>
      <c r="C20" s="28">
        <f t="shared" ref="C20:H20" si="176">C7+C9+C12+C19</f>
        <v>0</v>
      </c>
      <c r="D20" s="28">
        <f t="shared" si="176"/>
        <v>20000</v>
      </c>
      <c r="E20" s="28">
        <f t="shared" si="176"/>
        <v>40138.888888888891</v>
      </c>
      <c r="F20" s="28">
        <f t="shared" si="176"/>
        <v>60416.666666666664</v>
      </c>
      <c r="G20" s="28">
        <f t="shared" si="176"/>
        <v>80833.333333333328</v>
      </c>
      <c r="H20" s="28">
        <f t="shared" si="176"/>
        <v>101388.88888888888</v>
      </c>
      <c r="I20" s="28">
        <f t="shared" ref="I20:BK20" si="177">I7+I9+I12+I19</f>
        <v>122083.33333333331</v>
      </c>
      <c r="J20" s="28">
        <f t="shared" si="177"/>
        <v>142916.66666666663</v>
      </c>
      <c r="K20" s="28">
        <f t="shared" si="177"/>
        <v>163888.88888888885</v>
      </c>
      <c r="L20" s="28">
        <f t="shared" si="177"/>
        <v>184999.99999999994</v>
      </c>
      <c r="M20" s="28">
        <f t="shared" si="177"/>
        <v>206249.99999999994</v>
      </c>
      <c r="N20" s="28">
        <f t="shared" si="177"/>
        <v>227638.88888888882</v>
      </c>
      <c r="O20" s="28">
        <f t="shared" si="177"/>
        <v>224166.6666666666</v>
      </c>
      <c r="P20" s="28">
        <f t="shared" si="177"/>
        <v>245833.33333333326</v>
      </c>
      <c r="Q20" s="28">
        <f t="shared" si="177"/>
        <v>267638.88888888882</v>
      </c>
      <c r="R20" s="28">
        <f t="shared" si="177"/>
        <v>289583.33333333326</v>
      </c>
      <c r="S20" s="28">
        <f t="shared" si="177"/>
        <v>311666.66666666657</v>
      </c>
      <c r="T20" s="28">
        <f t="shared" si="177"/>
        <v>333888.88888888876</v>
      </c>
      <c r="U20" s="28">
        <f t="shared" si="177"/>
        <v>356249.99999999988</v>
      </c>
      <c r="V20" s="28">
        <f t="shared" si="177"/>
        <v>378749.99999999988</v>
      </c>
      <c r="W20" s="28">
        <f t="shared" si="177"/>
        <v>401388.88888888876</v>
      </c>
      <c r="X20" s="28">
        <f t="shared" si="177"/>
        <v>424166.66666666651</v>
      </c>
      <c r="Y20" s="28">
        <f t="shared" si="177"/>
        <v>447083.33333333314</v>
      </c>
      <c r="Z20" s="28">
        <f t="shared" si="177"/>
        <v>470138.8888888887</v>
      </c>
      <c r="AA20" s="28">
        <f t="shared" si="177"/>
        <v>468333.33333333314</v>
      </c>
      <c r="AB20" s="28">
        <f t="shared" si="177"/>
        <v>491666.66666666645</v>
      </c>
      <c r="AC20" s="28">
        <f t="shared" si="177"/>
        <v>515138.88888888864</v>
      </c>
      <c r="AD20" s="28">
        <f t="shared" si="177"/>
        <v>538749.99999999977</v>
      </c>
      <c r="AE20" s="28">
        <f t="shared" si="177"/>
        <v>562499.99999999977</v>
      </c>
      <c r="AF20" s="28">
        <f t="shared" si="177"/>
        <v>586388.88888888864</v>
      </c>
      <c r="AG20" s="28">
        <f t="shared" si="177"/>
        <v>610416.6666666664</v>
      </c>
      <c r="AH20" s="28">
        <f t="shared" si="177"/>
        <v>634583.33333333302</v>
      </c>
      <c r="AI20" s="28">
        <f t="shared" si="177"/>
        <v>658888.88888888853</v>
      </c>
      <c r="AJ20" s="28">
        <f t="shared" si="177"/>
        <v>683333.33333333291</v>
      </c>
      <c r="AK20" s="28">
        <f t="shared" si="177"/>
        <v>707916.66666666628</v>
      </c>
      <c r="AL20" s="28">
        <f t="shared" si="177"/>
        <v>732638.88888888853</v>
      </c>
      <c r="AM20" s="28">
        <f t="shared" si="177"/>
        <v>732499.99999999965</v>
      </c>
      <c r="AN20" s="28">
        <f t="shared" si="177"/>
        <v>757499.99999999965</v>
      </c>
      <c r="AO20" s="28">
        <f t="shared" si="177"/>
        <v>782638.88888888853</v>
      </c>
      <c r="AP20" s="28">
        <f t="shared" si="177"/>
        <v>807916.66666666628</v>
      </c>
      <c r="AQ20" s="28">
        <f t="shared" si="177"/>
        <v>833333.33333333291</v>
      </c>
      <c r="AR20" s="28">
        <f t="shared" si="177"/>
        <v>858888.88888888841</v>
      </c>
      <c r="AS20" s="28">
        <f t="shared" si="177"/>
        <v>884583.33333333279</v>
      </c>
      <c r="AT20" s="28">
        <f t="shared" si="177"/>
        <v>910416.66666666616</v>
      </c>
      <c r="AU20" s="28">
        <f t="shared" si="177"/>
        <v>936388.88888888841</v>
      </c>
      <c r="AV20" s="28">
        <f t="shared" si="177"/>
        <v>962499.99999999953</v>
      </c>
      <c r="AW20" s="28">
        <f t="shared" si="177"/>
        <v>988749.99999999953</v>
      </c>
      <c r="AX20" s="28">
        <f t="shared" si="177"/>
        <v>1015138.8888888884</v>
      </c>
      <c r="AY20" s="28">
        <f t="shared" si="177"/>
        <v>1016666.6666666662</v>
      </c>
      <c r="AZ20" s="28">
        <f t="shared" si="177"/>
        <v>1043333.3333333328</v>
      </c>
      <c r="BA20" s="28">
        <f t="shared" si="177"/>
        <v>1070138.8888888883</v>
      </c>
      <c r="BB20" s="28">
        <f t="shared" si="177"/>
        <v>1097083.3333333328</v>
      </c>
      <c r="BC20" s="28">
        <f t="shared" si="177"/>
        <v>1124166.666666666</v>
      </c>
      <c r="BD20" s="28">
        <f t="shared" si="177"/>
        <v>1151388.8888888883</v>
      </c>
      <c r="BE20" s="28">
        <f t="shared" si="177"/>
        <v>1178749.9999999993</v>
      </c>
      <c r="BF20" s="28">
        <f t="shared" si="177"/>
        <v>1206249.9999999993</v>
      </c>
      <c r="BG20" s="28">
        <f t="shared" si="177"/>
        <v>1233888.8888888883</v>
      </c>
      <c r="BH20" s="28">
        <f t="shared" si="177"/>
        <v>1261666.666666666</v>
      </c>
      <c r="BI20" s="28">
        <f t="shared" si="177"/>
        <v>1289583.3333333328</v>
      </c>
      <c r="BJ20" s="28">
        <f t="shared" si="177"/>
        <v>1317638.8888888883</v>
      </c>
      <c r="BK20" s="28">
        <f t="shared" si="177"/>
        <v>1345833.3333333328</v>
      </c>
    </row>
    <row r="21" spans="1:63" outlineLevel="1">
      <c r="A21" s="33"/>
      <c r="B21" s="25" t="s">
        <v>17</v>
      </c>
      <c r="C21" s="29">
        <f>C7+C9</f>
        <v>-1225000</v>
      </c>
      <c r="D21" s="29">
        <f>D7+D9+D18</f>
        <v>36666.666666666664</v>
      </c>
      <c r="E21" s="29">
        <f t="shared" ref="E21:H21" si="178">E7+E9+E18</f>
        <v>36805.555555555555</v>
      </c>
      <c r="F21" s="29">
        <f t="shared" si="178"/>
        <v>36944.444444444445</v>
      </c>
      <c r="G21" s="29">
        <f t="shared" si="178"/>
        <v>37083.333333333328</v>
      </c>
      <c r="H21" s="29">
        <f t="shared" si="178"/>
        <v>37222.222222222219</v>
      </c>
      <c r="I21" s="29">
        <f t="shared" ref="I21:BK21" si="179">I7+I9+I18</f>
        <v>37361.111111111109</v>
      </c>
      <c r="J21" s="29">
        <f t="shared" si="179"/>
        <v>37500</v>
      </c>
      <c r="K21" s="29">
        <f t="shared" si="179"/>
        <v>37638.888888888883</v>
      </c>
      <c r="L21" s="29">
        <f t="shared" si="179"/>
        <v>37777.777777777774</v>
      </c>
      <c r="M21" s="29">
        <f t="shared" si="179"/>
        <v>37916.666666666664</v>
      </c>
      <c r="N21" s="29">
        <f t="shared" si="179"/>
        <v>38055.555555555555</v>
      </c>
      <c r="O21" s="29">
        <f t="shared" si="179"/>
        <v>13194.444444444442</v>
      </c>
      <c r="P21" s="29">
        <f t="shared" si="179"/>
        <v>38333.333333333328</v>
      </c>
      <c r="Q21" s="29">
        <f t="shared" si="179"/>
        <v>38472.222222222219</v>
      </c>
      <c r="R21" s="29">
        <f t="shared" si="179"/>
        <v>38611.111111111109</v>
      </c>
      <c r="S21" s="29">
        <f t="shared" si="179"/>
        <v>38749.999999999993</v>
      </c>
      <c r="T21" s="29">
        <f t="shared" si="179"/>
        <v>38888.888888888883</v>
      </c>
      <c r="U21" s="29">
        <f t="shared" si="179"/>
        <v>39027.777777777774</v>
      </c>
      <c r="V21" s="29">
        <f t="shared" si="179"/>
        <v>39166.666666666657</v>
      </c>
      <c r="W21" s="29">
        <f t="shared" si="179"/>
        <v>39305.555555555547</v>
      </c>
      <c r="X21" s="29">
        <f t="shared" si="179"/>
        <v>39444.444444444438</v>
      </c>
      <c r="Y21" s="29">
        <f t="shared" si="179"/>
        <v>39583.333333333328</v>
      </c>
      <c r="Z21" s="29">
        <f t="shared" si="179"/>
        <v>39722.222222222212</v>
      </c>
      <c r="AA21" s="29">
        <f t="shared" si="179"/>
        <v>14861.111111111102</v>
      </c>
      <c r="AB21" s="29">
        <f t="shared" si="179"/>
        <v>39999.999999999993</v>
      </c>
      <c r="AC21" s="29">
        <f t="shared" si="179"/>
        <v>40138.888888888883</v>
      </c>
      <c r="AD21" s="29">
        <f t="shared" si="179"/>
        <v>40277.777777777766</v>
      </c>
      <c r="AE21" s="29">
        <f t="shared" si="179"/>
        <v>40416.666666666657</v>
      </c>
      <c r="AF21" s="29">
        <f t="shared" si="179"/>
        <v>40555.555555555547</v>
      </c>
      <c r="AG21" s="29">
        <f t="shared" si="179"/>
        <v>40694.444444444438</v>
      </c>
      <c r="AH21" s="29">
        <f t="shared" si="179"/>
        <v>40833.333333333321</v>
      </c>
      <c r="AI21" s="29">
        <f t="shared" si="179"/>
        <v>40972.222222222212</v>
      </c>
      <c r="AJ21" s="29">
        <f t="shared" si="179"/>
        <v>41111.111111111102</v>
      </c>
      <c r="AK21" s="29">
        <f t="shared" si="179"/>
        <v>41249.999999999993</v>
      </c>
      <c r="AL21" s="29">
        <f t="shared" si="179"/>
        <v>41388.888888888883</v>
      </c>
      <c r="AM21" s="29">
        <f t="shared" si="179"/>
        <v>16527.77777777777</v>
      </c>
      <c r="AN21" s="29">
        <f t="shared" si="179"/>
        <v>41666.666666666657</v>
      </c>
      <c r="AO21" s="29">
        <f t="shared" si="179"/>
        <v>41805.555555555547</v>
      </c>
      <c r="AP21" s="29">
        <f t="shared" si="179"/>
        <v>41944.444444444438</v>
      </c>
      <c r="AQ21" s="29">
        <f t="shared" si="179"/>
        <v>42083.333333333328</v>
      </c>
      <c r="AR21" s="29">
        <f t="shared" si="179"/>
        <v>42222.222222222212</v>
      </c>
      <c r="AS21" s="29">
        <f t="shared" si="179"/>
        <v>42361.111111111102</v>
      </c>
      <c r="AT21" s="29">
        <f t="shared" si="179"/>
        <v>42499.999999999993</v>
      </c>
      <c r="AU21" s="29">
        <f t="shared" si="179"/>
        <v>42638.888888888883</v>
      </c>
      <c r="AV21" s="29">
        <f t="shared" si="179"/>
        <v>42777.777777777774</v>
      </c>
      <c r="AW21" s="29">
        <f t="shared" si="179"/>
        <v>42916.666666666657</v>
      </c>
      <c r="AX21" s="29">
        <f t="shared" si="179"/>
        <v>43055.555555555547</v>
      </c>
      <c r="AY21" s="29">
        <f t="shared" si="179"/>
        <v>18194.444444444438</v>
      </c>
      <c r="AZ21" s="29">
        <f t="shared" si="179"/>
        <v>43333.333333333328</v>
      </c>
      <c r="BA21" s="29">
        <f t="shared" si="179"/>
        <v>43472.222222222219</v>
      </c>
      <c r="BB21" s="29">
        <f t="shared" si="179"/>
        <v>43611.111111111102</v>
      </c>
      <c r="BC21" s="29">
        <f t="shared" si="179"/>
        <v>43749.999999999993</v>
      </c>
      <c r="BD21" s="29">
        <f t="shared" si="179"/>
        <v>43888.888888888883</v>
      </c>
      <c r="BE21" s="29">
        <f t="shared" si="179"/>
        <v>44027.777777777774</v>
      </c>
      <c r="BF21" s="29">
        <f t="shared" si="179"/>
        <v>44166.666666666657</v>
      </c>
      <c r="BG21" s="29">
        <f t="shared" si="179"/>
        <v>44305.555555555547</v>
      </c>
      <c r="BH21" s="29">
        <f t="shared" si="179"/>
        <v>44444.444444444438</v>
      </c>
      <c r="BI21" s="29">
        <f t="shared" si="179"/>
        <v>44583.333333333328</v>
      </c>
      <c r="BJ21" s="29">
        <f t="shared" si="179"/>
        <v>44722.222222222219</v>
      </c>
      <c r="BK21" s="29">
        <f t="shared" si="179"/>
        <v>44861.111111111102</v>
      </c>
    </row>
    <row r="22" spans="1:63" outlineLevel="1">
      <c r="A22" s="33"/>
      <c r="B22" s="25" t="s">
        <v>79</v>
      </c>
      <c r="C22" s="29">
        <f t="shared" ref="C22" si="180">C21</f>
        <v>-1225000</v>
      </c>
      <c r="D22" s="29">
        <f t="shared" ref="D22" si="181">D21+C22</f>
        <v>-1188333.3333333333</v>
      </c>
      <c r="E22" s="29">
        <f t="shared" ref="E22" si="182">E21+D22</f>
        <v>-1151527.7777777778</v>
      </c>
      <c r="F22" s="29">
        <f t="shared" ref="F22" si="183">F21+E22</f>
        <v>-1114583.3333333333</v>
      </c>
      <c r="G22" s="29">
        <f t="shared" ref="G22" si="184">G21+F22</f>
        <v>-1077500</v>
      </c>
      <c r="H22" s="29">
        <f t="shared" ref="H22:AO22" si="185">H21+G22</f>
        <v>-1040277.7777777778</v>
      </c>
      <c r="I22" s="29">
        <f t="shared" si="185"/>
        <v>-1002916.6666666666</v>
      </c>
      <c r="J22" s="29">
        <f t="shared" si="185"/>
        <v>-965416.66666666663</v>
      </c>
      <c r="K22" s="29">
        <f t="shared" si="185"/>
        <v>-927777.77777777775</v>
      </c>
      <c r="L22" s="29">
        <f t="shared" si="185"/>
        <v>-890000</v>
      </c>
      <c r="M22" s="29">
        <f t="shared" si="185"/>
        <v>-852083.33333333337</v>
      </c>
      <c r="N22" s="29">
        <f t="shared" si="185"/>
        <v>-814027.77777777787</v>
      </c>
      <c r="O22" s="29">
        <f t="shared" si="185"/>
        <v>-800833.33333333337</v>
      </c>
      <c r="P22" s="29">
        <f t="shared" si="185"/>
        <v>-762500</v>
      </c>
      <c r="Q22" s="29">
        <f t="shared" si="185"/>
        <v>-724027.77777777775</v>
      </c>
      <c r="R22" s="29">
        <f t="shared" si="185"/>
        <v>-685416.66666666663</v>
      </c>
      <c r="S22" s="29">
        <f t="shared" si="185"/>
        <v>-646666.66666666663</v>
      </c>
      <c r="T22" s="29">
        <f t="shared" si="185"/>
        <v>-607777.77777777775</v>
      </c>
      <c r="U22" s="29">
        <f t="shared" si="185"/>
        <v>-568750</v>
      </c>
      <c r="V22" s="29">
        <f t="shared" si="185"/>
        <v>-529583.33333333337</v>
      </c>
      <c r="W22" s="29">
        <f t="shared" si="185"/>
        <v>-490277.77777777781</v>
      </c>
      <c r="X22" s="29">
        <f t="shared" si="185"/>
        <v>-450833.33333333337</v>
      </c>
      <c r="Y22" s="29">
        <f t="shared" si="185"/>
        <v>-411250.00000000006</v>
      </c>
      <c r="Z22" s="29">
        <f t="shared" si="185"/>
        <v>-371527.77777777787</v>
      </c>
      <c r="AA22" s="29">
        <f t="shared" si="185"/>
        <v>-356666.66666666674</v>
      </c>
      <c r="AB22" s="29">
        <f t="shared" si="185"/>
        <v>-316666.66666666674</v>
      </c>
      <c r="AC22" s="29">
        <f t="shared" si="185"/>
        <v>-276527.77777777787</v>
      </c>
      <c r="AD22" s="29">
        <f t="shared" si="185"/>
        <v>-236250.00000000012</v>
      </c>
      <c r="AE22" s="29">
        <f t="shared" si="185"/>
        <v>-195833.33333333346</v>
      </c>
      <c r="AF22" s="29">
        <f t="shared" si="185"/>
        <v>-155277.77777777793</v>
      </c>
      <c r="AG22" s="29">
        <f t="shared" si="185"/>
        <v>-114583.33333333349</v>
      </c>
      <c r="AH22" s="29">
        <f t="shared" si="185"/>
        <v>-73750.000000000175</v>
      </c>
      <c r="AI22" s="29">
        <f t="shared" si="185"/>
        <v>-32777.777777777963</v>
      </c>
      <c r="AJ22" s="29">
        <f t="shared" si="185"/>
        <v>8333.3333333331393</v>
      </c>
      <c r="AK22" s="29">
        <f t="shared" si="185"/>
        <v>49583.333333333132</v>
      </c>
      <c r="AL22" s="29">
        <f t="shared" si="185"/>
        <v>90972.222222222015</v>
      </c>
      <c r="AM22" s="29">
        <f t="shared" si="185"/>
        <v>107499.99999999978</v>
      </c>
      <c r="AN22" s="29">
        <f t="shared" si="185"/>
        <v>149166.66666666645</v>
      </c>
      <c r="AO22" s="29">
        <f t="shared" si="185"/>
        <v>190972.22222222202</v>
      </c>
      <c r="AP22" s="29">
        <f t="shared" ref="AP22" si="186">AP21+AO22</f>
        <v>232916.66666666645</v>
      </c>
      <c r="AQ22" s="29">
        <f t="shared" ref="AQ22" si="187">AQ21+AP22</f>
        <v>274999.99999999977</v>
      </c>
      <c r="AR22" s="29">
        <f t="shared" ref="AR22" si="188">AR21+AQ22</f>
        <v>317222.22222222196</v>
      </c>
      <c r="AS22" s="29">
        <f t="shared" ref="AS22" si="189">AS21+AR22</f>
        <v>359583.33333333308</v>
      </c>
      <c r="AT22" s="29">
        <f t="shared" ref="AT22" si="190">AT21+AS22</f>
        <v>402083.33333333308</v>
      </c>
      <c r="AU22" s="29">
        <f t="shared" ref="AU22" si="191">AU21+AT22</f>
        <v>444722.22222222196</v>
      </c>
      <c r="AV22" s="29">
        <f t="shared" ref="AV22" si="192">AV21+AU22</f>
        <v>487499.99999999971</v>
      </c>
      <c r="AW22" s="29">
        <f t="shared" ref="AW22" si="193">AW21+AV22</f>
        <v>530416.6666666664</v>
      </c>
      <c r="AX22" s="29">
        <f t="shared" ref="AX22" si="194">AX21+AW22</f>
        <v>573472.2222222219</v>
      </c>
      <c r="AY22" s="29">
        <f t="shared" ref="AY22" si="195">AY21+AX22</f>
        <v>591666.66666666628</v>
      </c>
      <c r="AZ22" s="29">
        <f t="shared" ref="AZ22" si="196">AZ21+AY22</f>
        <v>634999.99999999965</v>
      </c>
      <c r="BA22" s="29">
        <f t="shared" ref="BA22" si="197">BA21+AZ22</f>
        <v>678472.2222222219</v>
      </c>
      <c r="BB22" s="29">
        <f t="shared" ref="BB22" si="198">BB21+BA22</f>
        <v>722083.33333333302</v>
      </c>
      <c r="BC22" s="29">
        <f t="shared" ref="BC22" si="199">BC21+BB22</f>
        <v>765833.33333333302</v>
      </c>
      <c r="BD22" s="29">
        <f t="shared" ref="BD22" si="200">BD21+BC22</f>
        <v>809722.2222222219</v>
      </c>
      <c r="BE22" s="29">
        <f t="shared" ref="BE22" si="201">BE21+BD22</f>
        <v>853749.99999999965</v>
      </c>
      <c r="BF22" s="29">
        <f t="shared" ref="BF22" si="202">BF21+BE22</f>
        <v>897916.66666666628</v>
      </c>
      <c r="BG22" s="29">
        <f t="shared" ref="BG22" si="203">BG21+BF22</f>
        <v>942222.22222222178</v>
      </c>
      <c r="BH22" s="29">
        <f t="shared" ref="BH22" si="204">BH21+BG22</f>
        <v>986666.66666666628</v>
      </c>
      <c r="BI22" s="29">
        <f t="shared" ref="BI22" si="205">BI21+BH22</f>
        <v>1031249.9999999997</v>
      </c>
      <c r="BJ22" s="29">
        <f t="shared" ref="BJ22" si="206">BJ21+BI22</f>
        <v>1075972.2222222218</v>
      </c>
      <c r="BK22" s="29">
        <f t="shared" ref="BK22" si="207">BK21+BJ22</f>
        <v>1120833.3333333328</v>
      </c>
    </row>
    <row r="23" spans="1:63" outlineLevel="1">
      <c r="A23" s="33"/>
      <c r="B23" s="25" t="s">
        <v>80</v>
      </c>
      <c r="C23" s="26">
        <v>1</v>
      </c>
      <c r="D23" s="26">
        <f>1/(1+$C$33)*C23</f>
        <v>0.98360655737704927</v>
      </c>
      <c r="E23" s="26">
        <f>1/(1+$C$33)*D23</f>
        <v>0.96748185971513057</v>
      </c>
      <c r="F23" s="26">
        <f t="shared" ref="F23:BK23" si="208">1/(1+$C$33)*E23</f>
        <v>0.95162150135914492</v>
      </c>
      <c r="G23" s="26">
        <f t="shared" si="208"/>
        <v>0.9360211488778476</v>
      </c>
      <c r="H23" s="26">
        <f t="shared" si="208"/>
        <v>0.92067653987985021</v>
      </c>
      <c r="I23" s="26">
        <f t="shared" si="208"/>
        <v>0.90558348184903303</v>
      </c>
      <c r="J23" s="26">
        <f t="shared" si="208"/>
        <v>0.89073785099904901</v>
      </c>
      <c r="K23" s="26">
        <f t="shared" si="208"/>
        <v>0.87613559114660566</v>
      </c>
      <c r="L23" s="26">
        <f t="shared" si="208"/>
        <v>0.86177271260321875</v>
      </c>
      <c r="M23" s="26">
        <f t="shared" si="208"/>
        <v>0.84764529108513331</v>
      </c>
      <c r="N23" s="26">
        <f t="shared" si="208"/>
        <v>0.83374946664111482</v>
      </c>
      <c r="O23" s="26">
        <f t="shared" si="208"/>
        <v>0.8200814425978179</v>
      </c>
      <c r="P23" s="26">
        <f t="shared" si="208"/>
        <v>0.80663748452244388</v>
      </c>
      <c r="Q23" s="26">
        <f t="shared" si="208"/>
        <v>0.79341391920240389</v>
      </c>
      <c r="R23" s="26">
        <f t="shared" si="208"/>
        <v>0.78040713364170877</v>
      </c>
      <c r="S23" s="26">
        <f t="shared" si="208"/>
        <v>0.76761357407381203</v>
      </c>
      <c r="T23" s="26">
        <f t="shared" si="208"/>
        <v>0.75502974499063491</v>
      </c>
      <c r="U23" s="26">
        <f t="shared" si="208"/>
        <v>0.74265220818750977</v>
      </c>
      <c r="V23" s="26">
        <f t="shared" si="208"/>
        <v>0.7304775818237802</v>
      </c>
      <c r="W23" s="26">
        <f t="shared" si="208"/>
        <v>0.71850253949880027</v>
      </c>
      <c r="X23" s="26">
        <f t="shared" si="208"/>
        <v>0.70672380934308232</v>
      </c>
      <c r="Y23" s="26">
        <f t="shared" si="208"/>
        <v>0.69513817312434334</v>
      </c>
      <c r="Z23" s="26">
        <f t="shared" si="208"/>
        <v>0.6837424653682066</v>
      </c>
      <c r="AA23" s="26">
        <f t="shared" si="208"/>
        <v>0.67253357249331802</v>
      </c>
      <c r="AB23" s="26">
        <f t="shared" si="208"/>
        <v>0.66150843196064069</v>
      </c>
      <c r="AC23" s="26">
        <f t="shared" si="208"/>
        <v>0.65066403143669582</v>
      </c>
      <c r="AD23" s="26">
        <f t="shared" si="208"/>
        <v>0.63999740797052052</v>
      </c>
      <c r="AE23" s="26">
        <f t="shared" si="208"/>
        <v>0.62950564718411861</v>
      </c>
      <c r="AF23" s="26">
        <f t="shared" si="208"/>
        <v>0.61918588247618234</v>
      </c>
      <c r="AG23" s="26">
        <f t="shared" si="208"/>
        <v>0.60903529423886793</v>
      </c>
      <c r="AH23" s="26">
        <f t="shared" si="208"/>
        <v>0.5990511090874111</v>
      </c>
      <c r="AI23" s="26">
        <f t="shared" si="208"/>
        <v>0.58923059910237163</v>
      </c>
      <c r="AJ23" s="26">
        <f t="shared" si="208"/>
        <v>0.5795710810843</v>
      </c>
      <c r="AK23" s="26">
        <f t="shared" si="208"/>
        <v>0.57006991582062305</v>
      </c>
      <c r="AL23" s="26">
        <f t="shared" si="208"/>
        <v>0.56072450736454726</v>
      </c>
      <c r="AM23" s="26">
        <f t="shared" si="208"/>
        <v>0.55153230232578421</v>
      </c>
      <c r="AN23" s="26">
        <f t="shared" si="208"/>
        <v>0.5424907891729025</v>
      </c>
      <c r="AO23" s="26">
        <f t="shared" si="208"/>
        <v>0.53359749754711727</v>
      </c>
      <c r="AP23" s="26">
        <f t="shared" si="208"/>
        <v>0.52484999758732853</v>
      </c>
      <c r="AQ23" s="26">
        <f t="shared" si="208"/>
        <v>0.51624589926622488</v>
      </c>
      <c r="AR23" s="26">
        <f t="shared" si="208"/>
        <v>0.50778285173727045</v>
      </c>
      <c r="AS23" s="26">
        <f t="shared" si="208"/>
        <v>0.4994585426923972</v>
      </c>
      <c r="AT23" s="26">
        <f t="shared" si="208"/>
        <v>0.4912706977302268</v>
      </c>
      <c r="AU23" s="26">
        <f t="shared" si="208"/>
        <v>0.48321707973464934</v>
      </c>
      <c r="AV23" s="26">
        <f t="shared" si="208"/>
        <v>0.47529548826358953</v>
      </c>
      <c r="AW23" s="26">
        <f t="shared" si="208"/>
        <v>0.467503758947793</v>
      </c>
      <c r="AX23" s="26">
        <f t="shared" si="208"/>
        <v>0.4598397628994686</v>
      </c>
      <c r="AY23" s="26">
        <f t="shared" si="208"/>
        <v>0.45230140613062492</v>
      </c>
      <c r="AZ23" s="26">
        <f t="shared" si="208"/>
        <v>0.44488662898094256</v>
      </c>
      <c r="BA23" s="26">
        <f t="shared" si="208"/>
        <v>0.43759340555502552</v>
      </c>
      <c r="BB23" s="26">
        <f t="shared" si="208"/>
        <v>0.4304197431688776</v>
      </c>
      <c r="BC23" s="26">
        <f t="shared" si="208"/>
        <v>0.42336368180545342</v>
      </c>
      <c r="BD23" s="26">
        <f t="shared" si="208"/>
        <v>0.41642329357913455</v>
      </c>
      <c r="BE23" s="26">
        <f t="shared" si="208"/>
        <v>0.40959668220898482</v>
      </c>
      <c r="BF23" s="26">
        <f t="shared" si="208"/>
        <v>0.40288198250064083</v>
      </c>
      <c r="BG23" s="26">
        <f t="shared" si="208"/>
        <v>0.39627735983669593</v>
      </c>
      <c r="BH23" s="26">
        <f t="shared" si="208"/>
        <v>0.38978100967543866</v>
      </c>
      <c r="BI23" s="26">
        <f t="shared" si="208"/>
        <v>0.38339115705780857</v>
      </c>
      <c r="BJ23" s="26">
        <f t="shared" si="208"/>
        <v>0.3771060561224347</v>
      </c>
      <c r="BK23" s="26">
        <f t="shared" si="208"/>
        <v>0.37092398962862433</v>
      </c>
    </row>
    <row r="24" spans="1:63" ht="16.5" outlineLevel="1" thickBot="1">
      <c r="A24" s="33"/>
      <c r="B24" s="25" t="s">
        <v>81</v>
      </c>
      <c r="C24" s="29">
        <f t="shared" ref="C24:P24" si="209">C23*C21</f>
        <v>-1225000</v>
      </c>
      <c r="D24" s="29">
        <f t="shared" si="209"/>
        <v>36065.573770491806</v>
      </c>
      <c r="E24" s="29">
        <f t="shared" si="209"/>
        <v>35608.707336737447</v>
      </c>
      <c r="F24" s="29">
        <f t="shared" si="209"/>
        <v>35157.127689101741</v>
      </c>
      <c r="G24" s="29">
        <f t="shared" si="209"/>
        <v>34710.784270886841</v>
      </c>
      <c r="H24" s="29">
        <f t="shared" si="209"/>
        <v>34269.626762194421</v>
      </c>
      <c r="I24" s="29">
        <f t="shared" si="209"/>
        <v>33833.605085748597</v>
      </c>
      <c r="J24" s="29">
        <f t="shared" si="209"/>
        <v>33402.66941246434</v>
      </c>
      <c r="K24" s="29">
        <f t="shared" si="209"/>
        <v>32976.770166768067</v>
      </c>
      <c r="L24" s="29">
        <f t="shared" si="209"/>
        <v>32555.858031677148</v>
      </c>
      <c r="M24" s="29">
        <f t="shared" si="209"/>
        <v>32139.883953644636</v>
      </c>
      <c r="N24" s="29">
        <f t="shared" si="209"/>
        <v>31728.79914717576</v>
      </c>
      <c r="O24" s="29">
        <f t="shared" si="209"/>
        <v>10820.519034276762</v>
      </c>
      <c r="P24" s="29">
        <f t="shared" si="209"/>
        <v>30921.103573360346</v>
      </c>
      <c r="Q24" s="29">
        <f>Q23*Q21</f>
        <v>30524.396613759149</v>
      </c>
      <c r="R24" s="29">
        <f>R23*R21</f>
        <v>30132.386548943756</v>
      </c>
      <c r="S24" s="29">
        <f>S23*S21</f>
        <v>29745.025995360211</v>
      </c>
      <c r="T24" s="29">
        <f t="shared" ref="T24:AO24" si="210">T23*T21</f>
        <v>29362.26786074691</v>
      </c>
      <c r="U24" s="29">
        <f t="shared" si="210"/>
        <v>28984.065347318086</v>
      </c>
      <c r="V24" s="29">
        <f t="shared" si="210"/>
        <v>28610.371954764716</v>
      </c>
      <c r="W24" s="29">
        <f t="shared" si="210"/>
        <v>28241.141483077838</v>
      </c>
      <c r="X24" s="29">
        <f t="shared" si="210"/>
        <v>27876.328035199353</v>
      </c>
      <c r="Y24" s="29">
        <f t="shared" si="210"/>
        <v>27515.886019505255</v>
      </c>
      <c r="Z24" s="29">
        <f t="shared" si="210"/>
        <v>27159.770152125977</v>
      </c>
      <c r="AA24" s="29">
        <f t="shared" si="210"/>
        <v>9994.5961467756915</v>
      </c>
      <c r="AB24" s="29">
        <f t="shared" si="210"/>
        <v>26460.337278425624</v>
      </c>
      <c r="AC24" s="29">
        <f t="shared" si="210"/>
        <v>26116.931261834037</v>
      </c>
      <c r="AD24" s="29">
        <f t="shared" si="210"/>
        <v>25777.673376590403</v>
      </c>
      <c r="AE24" s="29">
        <f t="shared" si="210"/>
        <v>25442.519907024787</v>
      </c>
      <c r="AF24" s="29">
        <f t="shared" si="210"/>
        <v>25111.427455978501</v>
      </c>
      <c r="AG24" s="29">
        <f t="shared" si="210"/>
        <v>24784.352946109484</v>
      </c>
      <c r="AH24" s="29">
        <f t="shared" si="210"/>
        <v>24461.253621069278</v>
      </c>
      <c r="AI24" s="29">
        <f t="shared" si="210"/>
        <v>24142.087046555498</v>
      </c>
      <c r="AJ24" s="29">
        <f t="shared" si="210"/>
        <v>23826.811111243438</v>
      </c>
      <c r="AK24" s="29">
        <f t="shared" si="210"/>
        <v>23515.384027600696</v>
      </c>
      <c r="AL24" s="29">
        <f t="shared" si="210"/>
        <v>23207.764332588202</v>
      </c>
      <c r="AM24" s="29">
        <f t="shared" si="210"/>
        <v>9115.6033301067073</v>
      </c>
      <c r="AN24" s="29">
        <f t="shared" si="210"/>
        <v>22603.782882204265</v>
      </c>
      <c r="AO24" s="29">
        <f t="shared" si="210"/>
        <v>22307.339828011427</v>
      </c>
      <c r="AP24" s="29">
        <f t="shared" ref="AP24:BK24" si="211">AP23*AP21</f>
        <v>22014.541565468498</v>
      </c>
      <c r="AQ24" s="29">
        <f t="shared" si="211"/>
        <v>21725.348260786963</v>
      </c>
      <c r="AR24" s="29">
        <f t="shared" si="211"/>
        <v>21439.720406684748</v>
      </c>
      <c r="AS24" s="29">
        <f t="shared" si="211"/>
        <v>21157.618822386266</v>
      </c>
      <c r="AT24" s="29">
        <f t="shared" si="211"/>
        <v>20879.004653534634</v>
      </c>
      <c r="AU24" s="29">
        <f t="shared" si="211"/>
        <v>20603.839372019072</v>
      </c>
      <c r="AV24" s="29">
        <f t="shared" si="211"/>
        <v>20332.084775720217</v>
      </c>
      <c r="AW24" s="29">
        <f t="shared" si="211"/>
        <v>20063.702988176112</v>
      </c>
      <c r="AX24" s="29">
        <f t="shared" si="211"/>
        <v>19798.656458171561</v>
      </c>
      <c r="AY24" s="29">
        <f t="shared" si="211"/>
        <v>8229.3728059877558</v>
      </c>
      <c r="AZ24" s="29">
        <f t="shared" si="211"/>
        <v>19278.420589174177</v>
      </c>
      <c r="BA24" s="29">
        <f t="shared" si="211"/>
        <v>19023.15776926708</v>
      </c>
      <c r="BB24" s="29">
        <f t="shared" si="211"/>
        <v>18771.083243753827</v>
      </c>
      <c r="BC24" s="29">
        <f t="shared" si="211"/>
        <v>18522.161078988585</v>
      </c>
      <c r="BD24" s="29">
        <f t="shared" si="211"/>
        <v>18276.355662639791</v>
      </c>
      <c r="BE24" s="29">
        <f t="shared" si="211"/>
        <v>18033.631702812247</v>
      </c>
      <c r="BF24" s="29">
        <f t="shared" si="211"/>
        <v>17793.954227111633</v>
      </c>
      <c r="BG24" s="29">
        <f t="shared" si="211"/>
        <v>17557.288581653607</v>
      </c>
      <c r="BH24" s="29">
        <f t="shared" si="211"/>
        <v>17323.600430019495</v>
      </c>
      <c r="BI24" s="29">
        <f t="shared" si="211"/>
        <v>17092.855752160631</v>
      </c>
      <c r="BJ24" s="29">
        <f t="shared" si="211"/>
        <v>16865.020843253329</v>
      </c>
      <c r="BK24" s="29">
        <f t="shared" si="211"/>
        <v>16640.062312506339</v>
      </c>
    </row>
    <row r="25" spans="1:63" s="4" customFormat="1" ht="17.25" thickTop="1" thickBot="1">
      <c r="A25" s="32"/>
      <c r="B25" s="3" t="s">
        <v>82</v>
      </c>
      <c r="C25" s="20">
        <f t="shared" ref="C25" si="212">C24</f>
        <v>-1225000</v>
      </c>
      <c r="D25" s="20">
        <f t="shared" ref="D25" si="213">D24+C25</f>
        <v>-1188934.4262295081</v>
      </c>
      <c r="E25" s="20">
        <f t="shared" ref="E25" si="214">E24+D25</f>
        <v>-1153325.7188927706</v>
      </c>
      <c r="F25" s="20">
        <f t="shared" ref="F25" si="215">F24+E25</f>
        <v>-1118168.5912036689</v>
      </c>
      <c r="G25" s="20">
        <f t="shared" ref="G25:AO25" si="216">G24+F25</f>
        <v>-1083457.8069327821</v>
      </c>
      <c r="H25" s="20">
        <f t="shared" si="216"/>
        <v>-1049188.1801705877</v>
      </c>
      <c r="I25" s="20">
        <f t="shared" si="216"/>
        <v>-1015354.5750848391</v>
      </c>
      <c r="J25" s="20">
        <f t="shared" si="216"/>
        <v>-981951.90567237476</v>
      </c>
      <c r="K25" s="20">
        <f t="shared" si="216"/>
        <v>-948975.13550560665</v>
      </c>
      <c r="L25" s="20">
        <f t="shared" si="216"/>
        <v>-916419.27747392945</v>
      </c>
      <c r="M25" s="20">
        <f t="shared" si="216"/>
        <v>-884279.39352028479</v>
      </c>
      <c r="N25" s="20">
        <f t="shared" si="216"/>
        <v>-852550.59437310905</v>
      </c>
      <c r="O25" s="20">
        <f t="shared" si="216"/>
        <v>-841730.07533883234</v>
      </c>
      <c r="P25" s="20">
        <f t="shared" si="216"/>
        <v>-810808.97176547197</v>
      </c>
      <c r="Q25" s="20">
        <f t="shared" si="216"/>
        <v>-780284.57515171287</v>
      </c>
      <c r="R25" s="20">
        <f t="shared" si="216"/>
        <v>-750152.18860276917</v>
      </c>
      <c r="S25" s="20">
        <f t="shared" si="216"/>
        <v>-720407.16260740894</v>
      </c>
      <c r="T25" s="20">
        <f t="shared" si="216"/>
        <v>-691044.894746662</v>
      </c>
      <c r="U25" s="20">
        <f t="shared" si="216"/>
        <v>-662060.82939934393</v>
      </c>
      <c r="V25" s="20">
        <f t="shared" si="216"/>
        <v>-633450.45744457922</v>
      </c>
      <c r="W25" s="20">
        <f t="shared" si="216"/>
        <v>-605209.31596150133</v>
      </c>
      <c r="X25" s="20">
        <f t="shared" si="216"/>
        <v>-577332.98792630201</v>
      </c>
      <c r="Y25" s="20">
        <f t="shared" si="216"/>
        <v>-549817.1019067968</v>
      </c>
      <c r="Z25" s="20">
        <f t="shared" si="216"/>
        <v>-522657.33175467083</v>
      </c>
      <c r="AA25" s="20">
        <f t="shared" si="216"/>
        <v>-512662.73560789513</v>
      </c>
      <c r="AB25" s="20">
        <f t="shared" si="216"/>
        <v>-486202.39832946949</v>
      </c>
      <c r="AC25" s="20">
        <f t="shared" si="216"/>
        <v>-460085.46706763544</v>
      </c>
      <c r="AD25" s="20">
        <f t="shared" si="216"/>
        <v>-434307.79369104502</v>
      </c>
      <c r="AE25" s="20">
        <f t="shared" si="216"/>
        <v>-408865.27378402022</v>
      </c>
      <c r="AF25" s="20">
        <f t="shared" si="216"/>
        <v>-383753.84632804169</v>
      </c>
      <c r="AG25" s="20">
        <f t="shared" si="216"/>
        <v>-358969.4933819322</v>
      </c>
      <c r="AH25" s="20">
        <f t="shared" si="216"/>
        <v>-334508.2397608629</v>
      </c>
      <c r="AI25" s="20">
        <f t="shared" si="216"/>
        <v>-310366.15271430742</v>
      </c>
      <c r="AJ25" s="20">
        <f t="shared" si="216"/>
        <v>-286539.34160306398</v>
      </c>
      <c r="AK25" s="20">
        <f t="shared" si="216"/>
        <v>-263023.95757546328</v>
      </c>
      <c r="AL25" s="20">
        <f t="shared" si="216"/>
        <v>-239816.19324287507</v>
      </c>
      <c r="AM25" s="20">
        <f t="shared" si="216"/>
        <v>-230700.58991276837</v>
      </c>
      <c r="AN25" s="20">
        <f t="shared" si="216"/>
        <v>-208096.80703056412</v>
      </c>
      <c r="AO25" s="20">
        <f t="shared" si="216"/>
        <v>-185789.46720255268</v>
      </c>
      <c r="AP25" s="20">
        <f t="shared" ref="AP25" si="217">AP24+AO25</f>
        <v>-163774.92563708418</v>
      </c>
      <c r="AQ25" s="20">
        <f t="shared" ref="AQ25" si="218">AQ24+AP25</f>
        <v>-142049.57737629721</v>
      </c>
      <c r="AR25" s="20">
        <f t="shared" ref="AR25" si="219">AR24+AQ25</f>
        <v>-120609.85696961246</v>
      </c>
      <c r="AS25" s="20">
        <f t="shared" ref="AS25" si="220">AS24+AR25</f>
        <v>-99452.238147226191</v>
      </c>
      <c r="AT25" s="20">
        <f t="shared" ref="AT25" si="221">AT24+AS25</f>
        <v>-78573.233493691558</v>
      </c>
      <c r="AU25" s="20">
        <f t="shared" ref="AU25" si="222">AU24+AT25</f>
        <v>-57969.394121672485</v>
      </c>
      <c r="AV25" s="20">
        <f t="shared" ref="AV25" si="223">AV24+AU25</f>
        <v>-37637.309345952264</v>
      </c>
      <c r="AW25" s="20">
        <f t="shared" ref="AW25" si="224">AW24+AV25</f>
        <v>-17573.606357776152</v>
      </c>
      <c r="AX25" s="20">
        <f t="shared" ref="AX25" si="225">AX24+AW25</f>
        <v>2225.0501003954087</v>
      </c>
      <c r="AY25" s="20">
        <f t="shared" ref="AY25" si="226">AY24+AX25</f>
        <v>10454.422906383164</v>
      </c>
      <c r="AZ25" s="20">
        <f t="shared" ref="AZ25" si="227">AZ24+AY25</f>
        <v>29732.843495557339</v>
      </c>
      <c r="BA25" s="20">
        <f t="shared" ref="BA25" si="228">BA24+AZ25</f>
        <v>48756.001264824416</v>
      </c>
      <c r="BB25" s="20">
        <f t="shared" ref="BB25" si="229">BB24+BA25</f>
        <v>67527.084508578235</v>
      </c>
      <c r="BC25" s="20">
        <f t="shared" ref="BC25" si="230">BC24+BB25</f>
        <v>86049.245587566824</v>
      </c>
      <c r="BD25" s="20">
        <f t="shared" ref="BD25" si="231">BD24+BC25</f>
        <v>104325.60125020662</v>
      </c>
      <c r="BE25" s="20">
        <f t="shared" ref="BE25" si="232">BE24+BD25</f>
        <v>122359.23295301886</v>
      </c>
      <c r="BF25" s="20">
        <f t="shared" ref="BF25" si="233">BF24+BE25</f>
        <v>140153.18718013048</v>
      </c>
      <c r="BG25" s="20">
        <f t="shared" ref="BG25" si="234">BG24+BF25</f>
        <v>157710.4757617841</v>
      </c>
      <c r="BH25" s="20">
        <f t="shared" ref="BH25" si="235">BH24+BG25</f>
        <v>175034.07619180359</v>
      </c>
      <c r="BI25" s="20">
        <f t="shared" ref="BI25" si="236">BI24+BH25</f>
        <v>192126.93194396421</v>
      </c>
      <c r="BJ25" s="20">
        <f t="shared" ref="BJ25" si="237">BJ24+BI25</f>
        <v>208991.95278721754</v>
      </c>
      <c r="BK25" s="20">
        <f t="shared" ref="BK25" si="238">BK24+BJ25</f>
        <v>225632.01509972388</v>
      </c>
    </row>
    <row r="26" spans="1:63" s="6" customFormat="1" ht="16.5" thickTop="1">
      <c r="A26" s="3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6" customFormat="1">
      <c r="A27" s="32" t="s">
        <v>83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2" customFormat="1" outlineLevel="1">
      <c r="A28" s="32"/>
      <c r="B28" s="1" t="s">
        <v>84</v>
      </c>
      <c r="C28" s="1">
        <f t="shared" ref="C28:D28" si="239">IF(C22&lt;0,1,0)</f>
        <v>1</v>
      </c>
      <c r="D28" s="1">
        <f t="shared" si="239"/>
        <v>1</v>
      </c>
      <c r="E28" s="1">
        <f t="shared" ref="E28:AO28" si="240">IF(E22&lt;0,1,0)</f>
        <v>1</v>
      </c>
      <c r="F28" s="1">
        <f t="shared" si="240"/>
        <v>1</v>
      </c>
      <c r="G28" s="1">
        <f t="shared" si="240"/>
        <v>1</v>
      </c>
      <c r="H28" s="1">
        <f t="shared" si="240"/>
        <v>1</v>
      </c>
      <c r="I28" s="1">
        <f t="shared" si="240"/>
        <v>1</v>
      </c>
      <c r="J28" s="1">
        <f t="shared" si="240"/>
        <v>1</v>
      </c>
      <c r="K28" s="1">
        <f t="shared" si="240"/>
        <v>1</v>
      </c>
      <c r="L28" s="1">
        <f t="shared" si="240"/>
        <v>1</v>
      </c>
      <c r="M28" s="1">
        <f t="shared" si="240"/>
        <v>1</v>
      </c>
      <c r="N28" s="1">
        <f t="shared" si="240"/>
        <v>1</v>
      </c>
      <c r="O28" s="1">
        <f t="shared" si="240"/>
        <v>1</v>
      </c>
      <c r="P28" s="1">
        <f t="shared" si="240"/>
        <v>1</v>
      </c>
      <c r="Q28" s="1">
        <f t="shared" si="240"/>
        <v>1</v>
      </c>
      <c r="R28" s="1">
        <f t="shared" si="240"/>
        <v>1</v>
      </c>
      <c r="S28" s="1">
        <f t="shared" si="240"/>
        <v>1</v>
      </c>
      <c r="T28" s="1">
        <f t="shared" si="240"/>
        <v>1</v>
      </c>
      <c r="U28" s="1">
        <f t="shared" si="240"/>
        <v>1</v>
      </c>
      <c r="V28" s="1">
        <f t="shared" si="240"/>
        <v>1</v>
      </c>
      <c r="W28" s="1">
        <f t="shared" si="240"/>
        <v>1</v>
      </c>
      <c r="X28" s="1">
        <f t="shared" si="240"/>
        <v>1</v>
      </c>
      <c r="Y28" s="1">
        <f t="shared" si="240"/>
        <v>1</v>
      </c>
      <c r="Z28" s="1">
        <f t="shared" si="240"/>
        <v>1</v>
      </c>
      <c r="AA28" s="1">
        <f t="shared" si="240"/>
        <v>1</v>
      </c>
      <c r="AB28" s="1">
        <f t="shared" si="240"/>
        <v>1</v>
      </c>
      <c r="AC28" s="1">
        <f t="shared" si="240"/>
        <v>1</v>
      </c>
      <c r="AD28" s="1">
        <f t="shared" si="240"/>
        <v>1</v>
      </c>
      <c r="AE28" s="1">
        <f t="shared" si="240"/>
        <v>1</v>
      </c>
      <c r="AF28" s="1">
        <f t="shared" si="240"/>
        <v>1</v>
      </c>
      <c r="AG28" s="1">
        <f t="shared" si="240"/>
        <v>1</v>
      </c>
      <c r="AH28" s="1">
        <f t="shared" si="240"/>
        <v>1</v>
      </c>
      <c r="AI28" s="1">
        <f t="shared" si="240"/>
        <v>1</v>
      </c>
      <c r="AJ28" s="1">
        <f t="shared" si="240"/>
        <v>0</v>
      </c>
      <c r="AK28" s="1">
        <f t="shared" si="240"/>
        <v>0</v>
      </c>
      <c r="AL28" s="1">
        <f t="shared" si="240"/>
        <v>0</v>
      </c>
      <c r="AM28" s="1">
        <f t="shared" si="240"/>
        <v>0</v>
      </c>
      <c r="AN28" s="1">
        <f t="shared" si="240"/>
        <v>0</v>
      </c>
      <c r="AO28" s="1">
        <f t="shared" si="240"/>
        <v>0</v>
      </c>
      <c r="AP28" s="1">
        <f t="shared" ref="AP28:BK28" si="241">IF(AP22&lt;0,1,0)</f>
        <v>0</v>
      </c>
      <c r="AQ28" s="1">
        <f t="shared" si="241"/>
        <v>0</v>
      </c>
      <c r="AR28" s="1">
        <f t="shared" si="241"/>
        <v>0</v>
      </c>
      <c r="AS28" s="1">
        <f t="shared" si="241"/>
        <v>0</v>
      </c>
      <c r="AT28" s="1">
        <f t="shared" si="241"/>
        <v>0</v>
      </c>
      <c r="AU28" s="1">
        <f t="shared" si="241"/>
        <v>0</v>
      </c>
      <c r="AV28" s="1">
        <f t="shared" si="241"/>
        <v>0</v>
      </c>
      <c r="AW28" s="1">
        <f t="shared" si="241"/>
        <v>0</v>
      </c>
      <c r="AX28" s="1">
        <f t="shared" si="241"/>
        <v>0</v>
      </c>
      <c r="AY28" s="1">
        <f t="shared" si="241"/>
        <v>0</v>
      </c>
      <c r="AZ28" s="1">
        <f t="shared" si="241"/>
        <v>0</v>
      </c>
      <c r="BA28" s="1">
        <f t="shared" si="241"/>
        <v>0</v>
      </c>
      <c r="BB28" s="1">
        <f t="shared" si="241"/>
        <v>0</v>
      </c>
      <c r="BC28" s="1">
        <f t="shared" si="241"/>
        <v>0</v>
      </c>
      <c r="BD28" s="1">
        <f t="shared" si="241"/>
        <v>0</v>
      </c>
      <c r="BE28" s="1">
        <f t="shared" si="241"/>
        <v>0</v>
      </c>
      <c r="BF28" s="1">
        <f t="shared" si="241"/>
        <v>0</v>
      </c>
      <c r="BG28" s="1">
        <f t="shared" si="241"/>
        <v>0</v>
      </c>
      <c r="BH28" s="1">
        <f t="shared" si="241"/>
        <v>0</v>
      </c>
      <c r="BI28" s="1">
        <f t="shared" si="241"/>
        <v>0</v>
      </c>
      <c r="BJ28" s="1">
        <f t="shared" si="241"/>
        <v>0</v>
      </c>
      <c r="BK28" s="1">
        <f t="shared" si="241"/>
        <v>0</v>
      </c>
    </row>
    <row r="29" spans="1:63" s="2" customFormat="1">
      <c r="A29" s="3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63" s="2" customFormat="1">
      <c r="A30" s="32" t="s">
        <v>85</v>
      </c>
      <c r="C30" s="8"/>
      <c r="D30" s="13"/>
      <c r="E30" s="13"/>
      <c r="F30" s="13"/>
      <c r="G30" s="13"/>
      <c r="H30" s="8"/>
      <c r="I30" s="8"/>
      <c r="J30" s="8"/>
      <c r="K30" s="8"/>
      <c r="L30" s="8"/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63" s="2" customFormat="1" outlineLevel="1">
      <c r="A31" s="32"/>
      <c r="B31" s="11" t="s">
        <v>86</v>
      </c>
      <c r="C31" s="12">
        <f>SUM(C28:AO28)+1</f>
        <v>34</v>
      </c>
      <c r="D31" s="13"/>
      <c r="E31" s="13"/>
      <c r="F31" s="13"/>
      <c r="G31" s="13"/>
      <c r="H31" s="5"/>
      <c r="I31" s="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63" s="13" customFormat="1" outlineLevel="1">
      <c r="A32" s="32"/>
      <c r="B32" s="11" t="s">
        <v>91</v>
      </c>
      <c r="C32" s="16">
        <v>0.2</v>
      </c>
      <c r="H32" s="5"/>
      <c r="I32" s="5"/>
      <c r="J32" s="14"/>
      <c r="K32" s="10"/>
      <c r="L32" s="15"/>
      <c r="M32" s="1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s="2" customFormat="1" outlineLevel="1">
      <c r="A33" s="32"/>
      <c r="B33" s="11" t="s">
        <v>87</v>
      </c>
      <c r="C33" s="16">
        <f>C32/12</f>
        <v>1.6666666666666666E-2</v>
      </c>
      <c r="D33" s="13"/>
      <c r="E33" s="13"/>
      <c r="F33" s="13"/>
      <c r="G33" s="13"/>
      <c r="H33" s="5"/>
      <c r="I33" s="1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s="2" customFormat="1" outlineLevel="1">
      <c r="A34" s="32"/>
      <c r="B34" s="11" t="s">
        <v>92</v>
      </c>
      <c r="C34" s="18">
        <f>BK25</f>
        <v>225632.01509972388</v>
      </c>
      <c r="D34" s="13"/>
      <c r="E34" s="13"/>
      <c r="F34" s="13"/>
      <c r="G34" s="13"/>
      <c r="H34" s="5"/>
      <c r="I34" s="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s="6" customFormat="1" outlineLevel="1">
      <c r="A35" s="32"/>
      <c r="B35" s="11" t="s">
        <v>88</v>
      </c>
      <c r="C35" s="19">
        <f>MIN(22:22)</f>
        <v>-1225000</v>
      </c>
      <c r="D35" s="13"/>
      <c r="E35" s="13"/>
      <c r="F35" s="13"/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6" customFormat="1" outlineLevel="1">
      <c r="A36" s="32"/>
      <c r="B36" s="11" t="s">
        <v>89</v>
      </c>
      <c r="C36" s="16">
        <f>IRR(C21:BK21)*12</f>
        <v>0.2807403799494006</v>
      </c>
      <c r="D36" s="13"/>
      <c r="E36" s="13"/>
      <c r="F36" s="13"/>
      <c r="G36" s="1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>
      <c r="D37" s="13"/>
      <c r="E37" s="13"/>
      <c r="F37" s="13"/>
      <c r="G37" s="13"/>
    </row>
    <row r="38" spans="1:41">
      <c r="D38" s="13"/>
      <c r="E38" s="13"/>
      <c r="F38" s="13"/>
      <c r="G38" s="13"/>
    </row>
    <row r="39" spans="1:41">
      <c r="D39" s="13"/>
      <c r="E39" s="13"/>
      <c r="F39" s="13"/>
      <c r="G39" s="13"/>
    </row>
  </sheetData>
  <pageMargins left="0.7" right="0.7" top="0.75" bottom="0.75" header="0.3" footer="0.3"/>
  <pageSetup paperSize="9" scale="8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ДДС</vt:lpstr>
    </vt:vector>
  </TitlesOfParts>
  <Company>www.zamla.ru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финансовая модель excel</dc:title>
  <dc:creator>Кучумов Алмаз Хамитович</dc:creator>
  <cp:lastModifiedBy>Кучумов Алмаз Хамитович</cp:lastModifiedBy>
  <cp:lastPrinted>2021-06-03T10:04:15Z</cp:lastPrinted>
  <dcterms:created xsi:type="dcterms:W3CDTF">2021-05-25T11:35:03Z</dcterms:created>
  <dcterms:modified xsi:type="dcterms:W3CDTF">2021-07-02T13:12:27Z</dcterms:modified>
</cp:coreProperties>
</file>